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brioschi\Desktop\bando rifugi 2026\"/>
    </mc:Choice>
  </mc:AlternateContent>
  <bookViews>
    <workbookView xWindow="0" yWindow="0" windowWidth="28800" windowHeight="12180"/>
  </bookViews>
  <sheets>
    <sheet name="Richiesta" sheetId="1" r:id="rId1"/>
    <sheet name="Grafico2" sheetId="2" r:id="rId2"/>
    <sheet name="Foglio1" sheetId="3" r:id="rId3"/>
    <sheet name="Foglio3" sheetId="4" r:id="rId4"/>
  </sheets>
  <definedNames>
    <definedName name="CATEGORIA">Foglio1!$A$39:$A$42</definedName>
    <definedName name="Cbiv">Richiesta!$J$8</definedName>
    <definedName name="Cbivacco">#REF!</definedName>
    <definedName name="CCCC">#REF!</definedName>
    <definedName name="Coeff_economico">Foglio1!$M$3</definedName>
    <definedName name="Coefficiente_rif">Foglio1!$M$5</definedName>
    <definedName name="Cpda">Richiesta!$J$13</definedName>
    <definedName name="Cprec">Richiesta!$Q$13</definedName>
    <definedName name="Crif">#REF!</definedName>
    <definedName name="Crifugio">Richiesta!$J$8</definedName>
    <definedName name="esponente">Foglio1!$M$11</definedName>
    <definedName name="Richiesta">Richiesta!$E$19</definedName>
    <definedName name="SINO">Foglio1!$A$49:$A$50</definedName>
    <definedName name="SINOFito">Foglio1!$A$52:$A$54</definedName>
    <definedName name="TIPO">Foglio1!$A$45:$A$46</definedName>
    <definedName name="TIPO1">Foglio1!$A$45:$A$47</definedName>
    <definedName name="Valore_cercato">Foglio1!$M$7</definedName>
    <definedName name="Valore_riferimento">Foglio1!$M$9</definedName>
  </definedNames>
  <calcPr calcId="162913"/>
  <extLst>
    <ext uri="GoogleSheetsCustomDataVersion1">
      <go:sheetsCustomData xmlns:go="http://customooxmlschemas.google.com/" r:id="rId8" roundtripDataSignature="AMtx7mg0fKnCEs5iiqxUB9AxtslWV7WM5Q=="/>
    </ext>
  </extLst>
</workbook>
</file>

<file path=xl/calcChain.xml><?xml version="1.0" encoding="utf-8"?>
<calcChain xmlns="http://schemas.openxmlformats.org/spreadsheetml/2006/main">
  <c r="L19" i="1" l="1"/>
  <c r="Q13" i="1"/>
  <c r="J8" i="1" l="1"/>
  <c r="N56" i="1" l="1"/>
  <c r="N54" i="1"/>
  <c r="O58" i="3" l="1"/>
  <c r="M58" i="3"/>
  <c r="C36" i="3"/>
  <c r="B36" i="3"/>
  <c r="M14" i="3" s="1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O14" i="3" s="1"/>
  <c r="C5" i="3"/>
  <c r="B5" i="3"/>
  <c r="C4" i="3"/>
  <c r="B4" i="3"/>
  <c r="M3" i="3"/>
  <c r="B3" i="3"/>
  <c r="Q58" i="1"/>
  <c r="K64" i="1"/>
  <c r="G48" i="1"/>
  <c r="G42" i="1"/>
  <c r="I64" i="1" s="1"/>
  <c r="G34" i="1"/>
  <c r="H64" i="1" s="1"/>
  <c r="G28" i="1"/>
  <c r="G64" i="1" s="1"/>
  <c r="E21" i="1"/>
  <c r="C64" i="1" s="1"/>
  <c r="E17" i="1"/>
  <c r="F19" i="1" s="1"/>
  <c r="F15" i="1"/>
  <c r="O64" i="1"/>
  <c r="Q8" i="1"/>
  <c r="F64" i="1" s="1"/>
  <c r="H8" i="1"/>
  <c r="E64" i="1" s="1"/>
  <c r="L5" i="1"/>
  <c r="J64" i="1" l="1"/>
  <c r="N58" i="1"/>
  <c r="M64" i="1" s="1"/>
  <c r="C67" i="1" s="1"/>
  <c r="L64" i="1"/>
  <c r="M61" i="3"/>
  <c r="O61" i="3"/>
  <c r="M60" i="3"/>
  <c r="O60" i="3"/>
</calcChain>
</file>

<file path=xl/comments1.xml><?xml version="1.0" encoding="utf-8"?>
<comments xmlns="http://schemas.openxmlformats.org/spreadsheetml/2006/main">
  <authors>
    <author/>
  </authors>
  <commentList>
    <comment ref="Q3" authorId="0" shapeId="0">
      <text>
        <r>
          <rPr>
            <sz val="11"/>
            <color theme="1"/>
            <rFont val="Arial"/>
          </rPr>
          <t>======
ID#AAAAK7GO1HI
alberto    (2020-12-10 11:24:44)
Anno dell'ultimo contributo per interventi sulla medesima struttura dal fondo stabile. Sono esclusi i contributi del fondo ordinario.</t>
        </r>
      </text>
    </comment>
    <comment ref="K5" authorId="0" shapeId="0">
      <text>
        <r>
          <rPr>
            <sz val="11"/>
            <color theme="1"/>
            <rFont val="Arial"/>
          </rPr>
          <t>======
ID#AAAAK7GO1Hc
alberto    (2020-12-10 11:24:44)
Codice unico attribuito dal sistema UnicoCAI</t>
        </r>
      </text>
    </comment>
    <comment ref="C8" authorId="0" shapeId="0">
      <text>
        <r>
          <rPr>
            <sz val="11"/>
            <color theme="1"/>
            <rFont val="Arial"/>
          </rPr>
          <t>======
ID#AAAAK7GO1Gw
alberto    (2020-12-10 11:24:44)
Categoria del rifugio definito da OTC ROA</t>
        </r>
      </text>
    </comment>
    <comment ref="H8" authorId="0" shapeId="0">
      <text>
        <r>
          <rPr>
            <sz val="11"/>
            <color theme="1"/>
            <rFont val="Arial"/>
          </rPr>
          <t>======
ID#AAAAK7GO1HU
alberto    (2020-12-10 11:24:44)
Coefficiente legato alla categoria della struttura.</t>
        </r>
      </text>
    </comment>
    <comment ref="E11" authorId="0" shapeId="0">
      <text>
        <r>
          <rPr>
            <sz val="11"/>
            <color theme="1"/>
            <rFont val="Arial"/>
          </rPr>
          <t>======
ID#AAAAK7GO1Hg
alberto    (2020-12-10 11:24:44)
Importo complessivo dei lavori con iva, se la sezione non recupera l'imposta, senza iva in caso contrario.</t>
        </r>
      </text>
    </comment>
    <comment ref="Q11" authorId="0" shapeId="0">
      <text>
        <r>
          <rPr>
            <sz val="11"/>
            <color theme="1"/>
            <rFont val="Arial"/>
          </rPr>
          <t>======
ID#AAAAK7GO1G4
alberto    (2020-12-10 11:24:44)
Quota percentuale dei proventi dei rifugi complessivamente detenuti dalla sezione e reinvestiti nelle strutture. Vd. Linea guida allegata.</t>
        </r>
      </text>
    </comment>
    <comment ref="E13" authorId="0" shapeId="0">
      <text>
        <r>
          <rPr>
            <sz val="11"/>
            <color theme="1"/>
            <rFont val="Arial"/>
          </rPr>
          <t>======
ID#AAAAK7GO1HY
alberto    (2020-12-10 11:24:44)
Eventuali fondi raccolti presso altri enti pubblici, privati, fondazioni, ecc...</t>
        </r>
      </text>
    </comment>
    <comment ref="E15" authorId="0" shapeId="0">
      <text>
        <r>
          <rPr>
            <sz val="11"/>
            <color theme="1"/>
            <rFont val="Arial"/>
          </rPr>
          <t>======
ID#AAAAK7GO1Gg
alberto    (2020-12-10 11:24:44)
Quota autofinanziamento della sezione</t>
        </r>
      </text>
    </comment>
    <comment ref="E17" authorId="0" shapeId="0">
      <text>
        <r>
          <rPr>
            <sz val="11"/>
            <color theme="1"/>
            <rFont val="Arial"/>
          </rPr>
          <t>======
ID#AAAAK7GO1HE
alberto    (2020-12-10 11:24:44)
Quota scoperta da finanziare</t>
        </r>
      </text>
    </comment>
    <comment ref="E19" authorId="0" shapeId="0">
      <text>
        <r>
          <rPr>
            <sz val="11"/>
            <color theme="1"/>
            <rFont val="Arial"/>
          </rPr>
          <t>======
ID#AAAAK7GO1HA
alberto    (2020-12-10 11:24:44)
Quota richiesta al fondo stabile, massimo 80% dello scoperto.</t>
        </r>
      </text>
    </comment>
    <comment ref="E21" authorId="0" shapeId="0">
      <text>
        <r>
          <rPr>
            <sz val="11"/>
            <color theme="1"/>
            <rFont val="Arial"/>
          </rPr>
          <t>======
ID#AAAAK7GO1HM
alberto    (2020-12-10 11:24:44)
Coefficiente in funzione della richiesta economica.</t>
        </r>
      </text>
    </comment>
    <comment ref="D28" authorId="0" shapeId="0">
      <text>
        <r>
          <rPr>
            <sz val="11"/>
            <color theme="1"/>
            <rFont val="Arial"/>
          </rPr>
          <t>======
ID#AAAAK7GO1G0
alberto    (2020-12-10 11:24:44)
Sono ad apertura annuale i rifugi con almeno 150 giorni di apertura anche non continuativi.</t>
        </r>
      </text>
    </comment>
    <comment ref="D34" authorId="0" shapeId="0">
      <text>
        <r>
          <rPr>
            <sz val="11"/>
            <color theme="1"/>
            <rFont val="Arial"/>
          </rPr>
          <t>======
ID#AAAAK7GO1Go
alberto    (2020-12-10 11:24:44)
Interventi conseguenti a necessità di lavori funzionali al mantenimento dell'agibilità, segnalati dagli enti competenti o evidenziati da obblighi normativi.</t>
        </r>
      </text>
    </comment>
    <comment ref="D42" authorId="0" shapeId="0">
      <text>
        <r>
          <rPr>
            <sz val="11"/>
            <color theme="1"/>
            <rFont val="Arial"/>
          </rPr>
          <t>======
ID#AAAAK7GO1Gs
alberto    (2020-12-10 11:24:44)
Miglioramento della classe energetica tra ante e post operam. Le classi eneregtiche ante e post operam devono essere calcolate con il medesimo criterio.</t>
        </r>
      </text>
    </comment>
    <comment ref="D48" authorId="0" shapeId="0">
      <text>
        <r>
          <rPr>
            <sz val="11"/>
            <color theme="1"/>
            <rFont val="Arial"/>
          </rPr>
          <t>======
ID#AAAAK7GO1HQ
alberto    (2020-12-10 11:24:44)
Percentuale di riduzione delle emissioni di anidride carbonica calcolate come da apposito allegato.</t>
        </r>
      </text>
    </comment>
    <comment ref="C64" authorId="0" shapeId="0">
      <text>
        <r>
          <rPr>
            <sz val="11"/>
            <color theme="1"/>
            <rFont val="Arial"/>
          </rPr>
          <t>======
ID#AAAAK7GO1G8
alberto    (2020-12-10 11:24:44)
Coefficiente in funzione della richiesta economica.</t>
        </r>
      </text>
    </comment>
    <comment ref="E64" authorId="0" shapeId="0">
      <text>
        <r>
          <rPr>
            <sz val="11"/>
            <color theme="1"/>
            <rFont val="Arial"/>
          </rPr>
          <t>======
ID#AAAAK7GO1Gc
alberto    (2020-12-10 11:24:44)
Coefficiente legato alla categoria della struttura.</t>
        </r>
      </text>
    </comment>
    <comment ref="C67" authorId="0" shapeId="0">
      <text>
        <r>
          <rPr>
            <sz val="11"/>
            <color theme="1"/>
            <rFont val="Arial"/>
          </rPr>
          <t>======
ID#AAAAK7GO1Gk
Alberto.Pirovano    (2020-12-10 11:24:44)
Indice totale per la Graduatoria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V0P93NiHFklPkiKC14tHyKj+Z8Q=="/>
    </ext>
  </extLst>
</comments>
</file>

<file path=xl/sharedStrings.xml><?xml version="1.0" encoding="utf-8"?>
<sst xmlns="http://schemas.openxmlformats.org/spreadsheetml/2006/main" count="116" uniqueCount="105">
  <si>
    <t>SEZIONE</t>
  </si>
  <si>
    <t>DENOMINAZIONE</t>
  </si>
  <si>
    <t>ULTIMO CONTRIBUTO RICEVUTO MEDESIMA STR. (ANNO)</t>
  </si>
  <si>
    <t>Codice UnicoCAI</t>
  </si>
  <si>
    <t>Categoria</t>
  </si>
  <si>
    <t>Ccat</t>
  </si>
  <si>
    <t>Crifugio</t>
  </si>
  <si>
    <t>REIMPIEGO FINANZIARIO (Cf)</t>
  </si>
  <si>
    <t>Spesa da sostenere</t>
  </si>
  <si>
    <t>Reinvestimento proventi (% media degli ultimi 3 esercizi)</t>
  </si>
  <si>
    <t>Raccolta fondi esterna</t>
  </si>
  <si>
    <t>Coefficiente finanziamento esercizi precedenti (Cb)</t>
  </si>
  <si>
    <t>Autofinanziamento</t>
  </si>
  <si>
    <t>Scoperto</t>
  </si>
  <si>
    <t>Richiesta fondo pro-rifugi (max 80% dello scop.)</t>
  </si>
  <si>
    <t>Coefficiente economico (Ce)</t>
  </si>
  <si>
    <t>Coefficiente di merito</t>
  </si>
  <si>
    <t>Periodo di apertura:</t>
  </si>
  <si>
    <t>Il rifugio ha apertura annuale? (SI=ANNUALE NO=STAGIONALE)</t>
  </si>
  <si>
    <t>C1</t>
  </si>
  <si>
    <t>Urgenza lavori:</t>
  </si>
  <si>
    <t>Gli interventi comportano spese superiori al 50% dell'importo lavori per interventi necessari alla continuità di apertura su richiesta di enti o normative cogenti?</t>
  </si>
  <si>
    <t>C2</t>
  </si>
  <si>
    <t>Se sì inserire importo lavori allocato a questa voce</t>
  </si>
  <si>
    <t>Miglioramento prestazione energetica:</t>
  </si>
  <si>
    <t>Gli interventi sono volti al miglioramento della classe energetica (solo in riscaldamento). Per un miglioramento rispetto alla situaizone precedente pari a (kWh/mq anno):</t>
  </si>
  <si>
    <t>(inserire un numero)</t>
  </si>
  <si>
    <t>kWh/mq anno</t>
  </si>
  <si>
    <t>P1</t>
  </si>
  <si>
    <t>Riduzione delle emissioni:</t>
  </si>
  <si>
    <t xml:space="preserve">Gli interventi sono volti a ridurre l'emissione di CO2 del sistema di generazione di energia elettrica, locale e non connesso alla rete, (con spesa almeno pari al 25 % </t>
  </si>
  <si>
    <t>dell'importo lavori), per una percentuale pari a:</t>
  </si>
  <si>
    <t>%</t>
  </si>
  <si>
    <t>P2</t>
  </si>
  <si>
    <r>
      <rPr>
        <b/>
        <sz val="14"/>
        <color theme="1"/>
        <rFont val="Calibri"/>
      </rPr>
      <t>Interventi privilegiati</t>
    </r>
    <r>
      <rPr>
        <sz val="14"/>
        <color theme="1"/>
        <rFont val="Calibri"/>
      </rPr>
      <t>:</t>
    </r>
  </si>
  <si>
    <t>IMPORTO</t>
  </si>
  <si>
    <t>Le spese sono rivolte ad interventi di destagionalizzazione</t>
  </si>
  <si>
    <t>P3</t>
  </si>
  <si>
    <t>Le spese sono volte al miglioramento del ciclo delle acque inteso come intervento sulla captazione e/o sullo scarico dei reflui</t>
  </si>
  <si>
    <t>Coefficiente P</t>
  </si>
  <si>
    <t>P</t>
  </si>
  <si>
    <t>CALCOLO COEFFICIENTI</t>
  </si>
  <si>
    <t>Ce</t>
  </si>
  <si>
    <t>Cf</t>
  </si>
  <si>
    <t>Cb</t>
  </si>
  <si>
    <t>Indice totale (T)</t>
  </si>
  <si>
    <t>Firma presidente sezione</t>
  </si>
  <si>
    <t>Coefficiente ricercato</t>
  </si>
  <si>
    <t>Coefficiente di riferimento</t>
  </si>
  <si>
    <t>Vlaore ricercato</t>
  </si>
  <si>
    <t>Valore riferimento</t>
  </si>
  <si>
    <t>esponente</t>
  </si>
  <si>
    <t>esempio 1</t>
  </si>
  <si>
    <t>esempio 2</t>
  </si>
  <si>
    <t>Coefficienti strutturali</t>
  </si>
  <si>
    <t>Coefficienti categoria rifugi</t>
  </si>
  <si>
    <t>Cat. C</t>
  </si>
  <si>
    <t>Cat. D</t>
  </si>
  <si>
    <t>Cat. E</t>
  </si>
  <si>
    <t>Coefficienti categoria bivacchi</t>
  </si>
  <si>
    <t>&gt;= 8 posti</t>
  </si>
  <si>
    <t>&lt; 8 posti</t>
  </si>
  <si>
    <t>Coefficiente stagionalità</t>
  </si>
  <si>
    <t>annuale</t>
  </si>
  <si>
    <t>stagionale</t>
  </si>
  <si>
    <t>Coefficiente urgenza</t>
  </si>
  <si>
    <t>Ordinario</t>
  </si>
  <si>
    <t>Urgente</t>
  </si>
  <si>
    <t>Coefficienti ambientali</t>
  </si>
  <si>
    <t>Efficienza energetica</t>
  </si>
  <si>
    <t>1 classe</t>
  </si>
  <si>
    <t>2 classi</t>
  </si>
  <si>
    <t>3 classi</t>
  </si>
  <si>
    <t>&gt; 3 classi</t>
  </si>
  <si>
    <t>CATEGORIA</t>
  </si>
  <si>
    <t>Riduzione CO2 da fonti non rinnovabili</t>
  </si>
  <si>
    <t>&gt; 20 %</t>
  </si>
  <si>
    <t>&gt; 35 %</t>
  </si>
  <si>
    <t>&gt; 50 %</t>
  </si>
  <si>
    <t>&gt; 70 %</t>
  </si>
  <si>
    <t>TIPO</t>
  </si>
  <si>
    <t>RIFUGIO</t>
  </si>
  <si>
    <t>BIVACCO</t>
  </si>
  <si>
    <t>Coefficiente reimpiego finanziario</t>
  </si>
  <si>
    <t>PUNTO D'APPOGGIO</t>
  </si>
  <si>
    <t>Reinvestimento canoni &gt;70 %</t>
  </si>
  <si>
    <t>SI/NO</t>
  </si>
  <si>
    <t>Reinvestimento canoni &gt;50 %</t>
  </si>
  <si>
    <t>SI</t>
  </si>
  <si>
    <t>Raccolta fondi esterni &gt; 35 %</t>
  </si>
  <si>
    <t>NO</t>
  </si>
  <si>
    <t>Coefficienti premiali</t>
  </si>
  <si>
    <t>Spese per destagionalizzazione &gt; 55 %</t>
  </si>
  <si>
    <t>Spese per adeguamento approvigionamento idrico &gt;55%</t>
  </si>
  <si>
    <t>Interventi premiali scorso anno fuori graduatoria</t>
  </si>
  <si>
    <t>Premiali</t>
  </si>
  <si>
    <t>Coefficiente totale</t>
  </si>
  <si>
    <t>Totale con somma</t>
  </si>
  <si>
    <t>SI (fitodepurazione)</t>
  </si>
  <si>
    <t>SINOFito</t>
  </si>
  <si>
    <t>C3</t>
  </si>
  <si>
    <t>All. 2c - Scheda richiesta contributo fondo stabile pro-rifugi -MODULO PER INTERVENTI SU RIFUGI DI IMPORTO &lt; 40.000 €</t>
  </si>
  <si>
    <t>D</t>
  </si>
  <si>
    <t>E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</si>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</sst>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1"/>
      <color theme="1"/>
      <name val="Arial"/>
    </font>
    <font>
      <sz val="11"/>
      <color theme="1"/>
      <name val="Calibri"/>
    </font>
    <font>
      <b/>
      <sz val="18"/>
      <color rgb="FF1F497D"/>
      <name val="Cambria"/>
    </font>
    <font>
      <sz val="10"/>
      <color theme="1"/>
      <name val="Calibri"/>
    </font>
    <font>
      <b/>
      <sz val="12"/>
      <color theme="1"/>
      <name val="Calibri"/>
    </font>
    <font>
      <b/>
      <sz val="11"/>
      <color rgb="FFFF0000"/>
      <name val="Calibri"/>
    </font>
    <font>
      <b/>
      <sz val="11"/>
      <color theme="1"/>
      <name val="Calibri"/>
    </font>
    <font>
      <sz val="26"/>
      <color theme="1"/>
      <name val="Calibri"/>
    </font>
    <font>
      <sz val="14"/>
      <color theme="1"/>
      <name val="Calibri"/>
    </font>
    <font>
      <b/>
      <sz val="14"/>
      <color theme="1"/>
      <name val="Calibri"/>
    </font>
    <font>
      <sz val="11"/>
      <color theme="1"/>
      <name val="Arial"/>
    </font>
    <font>
      <sz val="16"/>
      <color theme="1"/>
      <name val="Calibri"/>
    </font>
    <font>
      <b/>
      <sz val="16"/>
      <color theme="1"/>
      <name val="Calibri"/>
    </font>
    <font>
      <sz val="11"/>
      <color theme="1"/>
      <name val="Calibri"/>
    </font>
    <font>
      <b/>
      <sz val="11"/>
      <color theme="1"/>
      <name val="Calibri"/>
      <family val="2"/>
    </font>
    <font>
      <sz val="9.5"/>
      <color theme="1"/>
      <name val="Tahoma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2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C2D69B"/>
        <bgColor rgb="FFC2D69B"/>
      </patternFill>
    </fill>
    <fill>
      <patternFill patternType="solid">
        <fgColor rgb="FFC4BD97"/>
        <bgColor rgb="FFC4BD97"/>
      </patternFill>
    </fill>
    <fill>
      <patternFill patternType="solid">
        <fgColor rgb="FFFDE9D9"/>
        <bgColor rgb="FFFDE9D9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</fills>
  <borders count="5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1" xfId="0" applyFont="1" applyFill="1" applyBorder="1"/>
    <xf numFmtId="0" fontId="6" fillId="4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164" fontId="6" fillId="4" borderId="10" xfId="0" applyNumberFormat="1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7" fillId="2" borderId="18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22" xfId="0" applyFont="1" applyFill="1" applyBorder="1"/>
    <xf numFmtId="0" fontId="8" fillId="5" borderId="15" xfId="0" applyFont="1" applyFill="1" applyBorder="1" applyAlignment="1">
      <alignment horizontal="left"/>
    </xf>
    <xf numFmtId="0" fontId="9" fillId="5" borderId="16" xfId="0" applyFont="1" applyFill="1" applyBorder="1" applyAlignment="1">
      <alignment horizontal="center"/>
    </xf>
    <xf numFmtId="0" fontId="1" fillId="5" borderId="17" xfId="0" applyFont="1" applyFill="1" applyBorder="1"/>
    <xf numFmtId="0" fontId="1" fillId="5" borderId="20" xfId="0" applyFont="1" applyFill="1" applyBorder="1"/>
    <xf numFmtId="0" fontId="1" fillId="5" borderId="21" xfId="0" applyFont="1" applyFill="1" applyBorder="1"/>
    <xf numFmtId="0" fontId="1" fillId="5" borderId="22" xfId="0" applyFont="1" applyFill="1" applyBorder="1"/>
    <xf numFmtId="0" fontId="9" fillId="5" borderId="6" xfId="0" applyFont="1" applyFill="1" applyBorder="1"/>
    <xf numFmtId="0" fontId="1" fillId="5" borderId="7" xfId="0" applyFont="1" applyFill="1" applyBorder="1"/>
    <xf numFmtId="0" fontId="1" fillId="5" borderId="1" xfId="0" applyFont="1" applyFill="1" applyBorder="1"/>
    <xf numFmtId="0" fontId="1" fillId="5" borderId="8" xfId="0" applyFont="1" applyFill="1" applyBorder="1"/>
    <xf numFmtId="0" fontId="1" fillId="5" borderId="9" xfId="0" applyFont="1" applyFill="1" applyBorder="1"/>
    <xf numFmtId="0" fontId="1" fillId="5" borderId="11" xfId="0" applyFont="1" applyFill="1" applyBorder="1"/>
    <xf numFmtId="0" fontId="1" fillId="0" borderId="0" xfId="0" applyFont="1"/>
    <xf numFmtId="0" fontId="1" fillId="5" borderId="12" xfId="0" applyFont="1" applyFill="1" applyBorder="1"/>
    <xf numFmtId="0" fontId="1" fillId="5" borderId="13" xfId="0" applyFont="1" applyFill="1" applyBorder="1"/>
    <xf numFmtId="0" fontId="1" fillId="5" borderId="14" xfId="0" applyFont="1" applyFill="1" applyBorder="1"/>
    <xf numFmtId="0" fontId="1" fillId="5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1" fillId="5" borderId="1" xfId="0" applyFont="1" applyFill="1" applyBorder="1"/>
    <xf numFmtId="0" fontId="12" fillId="4" borderId="10" xfId="0" applyFont="1" applyFill="1" applyBorder="1"/>
    <xf numFmtId="0" fontId="9" fillId="2" borderId="1" xfId="0" applyFont="1" applyFill="1" applyBorder="1"/>
    <xf numFmtId="0" fontId="12" fillId="2" borderId="1" xfId="0" applyFont="1" applyFill="1" applyBorder="1"/>
    <xf numFmtId="0" fontId="13" fillId="0" borderId="0" xfId="0" applyFont="1"/>
    <xf numFmtId="0" fontId="1" fillId="0" borderId="0" xfId="0" applyFont="1" applyAlignment="1">
      <alignment horizontal="right"/>
    </xf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64" fontId="1" fillId="0" borderId="5" xfId="0" applyNumberFormat="1" applyFont="1" applyBorder="1" applyProtection="1">
      <protection locked="0"/>
    </xf>
    <xf numFmtId="0" fontId="15" fillId="0" borderId="0" xfId="0" applyFont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6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1" fontId="10" fillId="0" borderId="5" xfId="0" applyNumberFormat="1" applyFont="1" applyBorder="1" applyAlignment="1" applyProtection="1">
      <protection locked="0"/>
    </xf>
    <xf numFmtId="1" fontId="1" fillId="0" borderId="5" xfId="0" applyNumberFormat="1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9" fillId="7" borderId="25" xfId="0" applyFont="1" applyFill="1" applyBorder="1"/>
    <xf numFmtId="0" fontId="17" fillId="3" borderId="35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9" fillId="5" borderId="43" xfId="0" applyFont="1" applyFill="1" applyBorder="1"/>
    <xf numFmtId="0" fontId="1" fillId="5" borderId="44" xfId="0" applyFont="1" applyFill="1" applyBorder="1"/>
    <xf numFmtId="0" fontId="1" fillId="5" borderId="45" xfId="0" applyFont="1" applyFill="1" applyBorder="1"/>
    <xf numFmtId="0" fontId="1" fillId="5" borderId="46" xfId="0" applyFont="1" applyFill="1" applyBorder="1"/>
    <xf numFmtId="0" fontId="1" fillId="5" borderId="47" xfId="0" applyFont="1" applyFill="1" applyBorder="1"/>
    <xf numFmtId="0" fontId="1" fillId="5" borderId="48" xfId="0" applyFont="1" applyFill="1" applyBorder="1"/>
    <xf numFmtId="0" fontId="1" fillId="5" borderId="49" xfId="0" applyFont="1" applyFill="1" applyBorder="1"/>
    <xf numFmtId="0" fontId="1" fillId="5" borderId="50" xfId="0" applyFont="1" applyFill="1" applyBorder="1"/>
    <xf numFmtId="0" fontId="9" fillId="5" borderId="35" xfId="0" applyFont="1" applyFill="1" applyBorder="1"/>
    <xf numFmtId="0" fontId="1" fillId="5" borderId="36" xfId="0" applyFont="1" applyFill="1" applyBorder="1"/>
    <xf numFmtId="0" fontId="1" fillId="5" borderId="37" xfId="0" applyFont="1" applyFill="1" applyBorder="1"/>
    <xf numFmtId="0" fontId="1" fillId="5" borderId="51" xfId="0" applyFont="1" applyFill="1" applyBorder="1"/>
    <xf numFmtId="0" fontId="1" fillId="5" borderId="52" xfId="0" applyFont="1" applyFill="1" applyBorder="1"/>
    <xf numFmtId="0" fontId="1" fillId="5" borderId="53" xfId="0" applyFont="1" applyFill="1" applyBorder="1"/>
    <xf numFmtId="0" fontId="1" fillId="5" borderId="33" xfId="0" applyFont="1" applyFill="1" applyBorder="1"/>
    <xf numFmtId="0" fontId="1" fillId="5" borderId="54" xfId="0" applyFont="1" applyFill="1" applyBorder="1"/>
    <xf numFmtId="0" fontId="1" fillId="2" borderId="51" xfId="0" applyFont="1" applyFill="1" applyBorder="1"/>
    <xf numFmtId="0" fontId="1" fillId="2" borderId="52" xfId="0" applyFont="1" applyFill="1" applyBorder="1"/>
    <xf numFmtId="0" fontId="8" fillId="5" borderId="55" xfId="0" applyFont="1" applyFill="1" applyBorder="1"/>
    <xf numFmtId="0" fontId="1" fillId="5" borderId="28" xfId="0" applyFont="1" applyFill="1" applyBorder="1"/>
    <xf numFmtId="0" fontId="1" fillId="5" borderId="56" xfId="0" applyFont="1" applyFill="1" applyBorder="1"/>
    <xf numFmtId="0" fontId="1" fillId="5" borderId="54" xfId="0" applyFont="1" applyFill="1" applyBorder="1" applyAlignment="1">
      <alignment horizontal="center" vertical="center"/>
    </xf>
    <xf numFmtId="164" fontId="1" fillId="0" borderId="57" xfId="0" applyNumberFormat="1" applyFont="1" applyBorder="1" applyProtection="1">
      <protection locked="0"/>
    </xf>
    <xf numFmtId="164" fontId="1" fillId="0" borderId="58" xfId="0" applyNumberFormat="1" applyFont="1" applyBorder="1" applyProtection="1">
      <protection locked="0"/>
    </xf>
    <xf numFmtId="0" fontId="1" fillId="5" borderId="38" xfId="0" applyFont="1" applyFill="1" applyBorder="1"/>
    <xf numFmtId="0" fontId="1" fillId="5" borderId="39" xfId="0" applyFont="1" applyFill="1" applyBorder="1"/>
    <xf numFmtId="0" fontId="1" fillId="5" borderId="40" xfId="0" applyFont="1" applyFill="1" applyBorder="1"/>
    <xf numFmtId="0" fontId="17" fillId="7" borderId="2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2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protection>
    <c:chartObject val="0"/>
    <c:data val="0"/>
    <c:formatting val="0"/>
    <c:selection val="0"/>
    <c:userInterface val="0"/>
  </c:protection>
  <c:chart>
    <c:autoTitleDeleted val="1"/>
    <c:plotArea>
      <c:layout>
        <c:manualLayout>
          <c:xMode val="edge"/>
          <c:yMode val="edge"/>
          <c:x val="4.4016185476815406E-2"/>
          <c:y val="2.8252405949256338E-2"/>
          <c:w val="0.73870319335083123"/>
          <c:h val="0.8326195683872849"/>
        </c:manualLayout>
      </c:layout>
      <c:lineChart>
        <c:grouping val="standard"/>
        <c:varyColors val="0"/>
        <c:ser>
          <c:idx val="0"/>
          <c:order val="0"/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val>
            <c:numRef>
              <c:f>Foglio1!$B$3:$B$36</c:f>
              <c:numCache>
                <c:formatCode>General</c:formatCode>
                <c:ptCount val="34"/>
                <c:pt idx="0">
                  <c:v>8.0046505202123654</c:v>
                </c:pt>
                <c:pt idx="1">
                  <c:v>7.5785828325519908</c:v>
                </c:pt>
                <c:pt idx="2">
                  <c:v>6.9519458515795476</c:v>
                </c:pt>
                <c:pt idx="3">
                  <c:v>6.5017965670366813</c:v>
                </c:pt>
                <c:pt idx="4">
                  <c:v>6.1557220667245813</c:v>
                </c:pt>
                <c:pt idx="5">
                  <c:v>5.8775315106657091</c:v>
                </c:pt>
                <c:pt idx="6">
                  <c:v>5.646734677284277</c:v>
                </c:pt>
                <c:pt idx="7">
                  <c:v>5.450691787846754</c:v>
                </c:pt>
                <c:pt idx="8">
                  <c:v>5.2810998421962907</c:v>
                </c:pt>
                <c:pt idx="9">
                  <c:v>5.1322354552877991</c:v>
                </c:pt>
                <c:pt idx="10">
                  <c:v>5</c:v>
                </c:pt>
                <c:pt idx="11">
                  <c:v>4.8813660068531446</c:v>
                </c:pt>
                <c:pt idx="12">
                  <c:v>4.7740390541975071</c:v>
                </c:pt>
                <c:pt idx="13">
                  <c:v>4.6762422391131064</c:v>
                </c:pt>
                <c:pt idx="14">
                  <c:v>4.5865737732120078</c:v>
                </c:pt>
                <c:pt idx="15">
                  <c:v>4.5039099808759691</c:v>
                </c:pt>
                <c:pt idx="16">
                  <c:v>4.4273374664777805</c:v>
                </c:pt>
                <c:pt idx="17">
                  <c:v>4.3561045824985971</c:v>
                </c:pt>
                <c:pt idx="18">
                  <c:v>4.2895860022204744</c:v>
                </c:pt>
                <c:pt idx="19">
                  <c:v>4.2272563942153543</c:v>
                </c:pt>
                <c:pt idx="20">
                  <c:v>4.1686705472219501</c:v>
                </c:pt>
                <c:pt idx="21">
                  <c:v>4.1134481495149373</c:v>
                </c:pt>
                <c:pt idx="22">
                  <c:v>4.0612619817811773</c:v>
                </c:pt>
                <c:pt idx="23">
                  <c:v>4.0118286503783418</c:v>
                </c:pt>
                <c:pt idx="24">
                  <c:v>3.9649012365583349</c:v>
                </c:pt>
                <c:pt idx="25">
                  <c:v>3.920263408415579</c:v>
                </c:pt>
                <c:pt idx="26">
                  <c:v>3.8777246620701811</c:v>
                </c:pt>
                <c:pt idx="27">
                  <c:v>3.8371164436269387</c:v>
                </c:pt>
                <c:pt idx="28">
                  <c:v>3.7982889646618689</c:v>
                </c:pt>
                <c:pt idx="29">
                  <c:v>3.7611085686117369</c:v>
                </c:pt>
                <c:pt idx="30">
                  <c:v>3.725455538356115</c:v>
                </c:pt>
                <c:pt idx="31">
                  <c:v>3.6912222598236344</c:v>
                </c:pt>
                <c:pt idx="32">
                  <c:v>3.6583116749392723</c:v>
                </c:pt>
                <c:pt idx="33">
                  <c:v>3.6266359712846357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B-433E-9E3A-1123EBF78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8476211"/>
        <c:axId val="455687766"/>
      </c:lineChart>
      <c:catAx>
        <c:axId val="17084762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it-IT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it-IT"/>
          </a:p>
        </c:txPr>
        <c:crossAx val="455687766"/>
        <c:crosses val="autoZero"/>
        <c:auto val="1"/>
        <c:lblAlgn val="ctr"/>
        <c:lblOffset val="100"/>
        <c:noMultiLvlLbl val="1"/>
      </c:catAx>
      <c:valAx>
        <c:axId val="4556877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it-IT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it-IT"/>
          </a:p>
        </c:txPr>
        <c:crossAx val="170847621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fico2"/>
  <sheetViews>
    <sheetView workbookViewId="0"/>
  </sheetViews>
  <sheetProtection algorithmName="SHA-512" hashValue="M5xYEGhXi6D13bdzDor/JDDP486TR+PjHPOh0Qhg+2ejH0lrPFo+e/ct1PznSSQy9div5MwRJsR6qAFQgftLpQ==" saltValue="CGjuECFzsJ7eKdaM/TWbXg==" spinCount="100000" content="1" objects="1"/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171450</xdr:colOff>
      <xdr:row>64</xdr:row>
      <xdr:rowOff>152400</xdr:rowOff>
    </xdr:from>
    <xdr:ext cx="5705475" cy="590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Shape 3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2524125" y="13458825"/>
              <a:ext cx="5705475" cy="59055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ffectLst>
              <a:outerShdw blurRad="50800" dist="38100" dir="5400000" algn="t" rotWithShape="0">
                <a:srgbClr val="000000">
                  <a:alpha val="40000"/>
                </a:srgbClr>
              </a:outerShdw>
            </a:effectLst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it-IT"/>
                <a:t/>
              </a:r>
              <a:br>
                <a:rPr lang="it-IT"/>
              </a:b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𝑻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𝑪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𝒆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𝑪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𝒄𝒂𝒕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𝑪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𝒇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𝑪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𝟏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𝑪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𝟐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𝑪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𝟑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𝑷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𝑪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𝒃</m:t>
                    </m:r>
                  </m:oMath>
                </m:oMathPara>
              </a14:m>
              <a:r>
                <a:rPr lang="it-IT" b="1"/>
                <a:t/>
              </a:r>
              <a:br>
                <a:rPr lang="it-IT" b="1"/>
              </a:br>
              <a:endParaRPr lang="it-IT" sz="1100" b="1" i="0"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3" name="Shape 3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2524125" y="13458825"/>
              <a:ext cx="5705475" cy="59055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ffectLst>
              <a:outerShdw blurRad="50800" dist="38100" dir="5400000" algn="t" rotWithShape="0">
                <a:srgbClr val="000000">
                  <a:alpha val="40000"/>
                </a:srgbClr>
              </a:outerShdw>
            </a:effectLst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it-IT"/>
                <a:t/>
              </a:r>
              <a:br>
                <a:rPr lang="it-IT"/>
              </a:br>
              <a:r>
                <a:rPr lang="it-IT" sz="1100" b="1" i="0"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𝑻=𝑪_𝒆×𝑪_𝒄𝒂𝒕×𝑪_𝒇×𝑪_𝟏×𝑪_𝟐×𝑪_𝟑×𝑷×𝑪_𝒃</a:t>
              </a:r>
              <a:r>
                <a:rPr lang="it-IT" b="1"/>
                <a:t/>
              </a:r>
              <a:br>
                <a:rPr lang="it-IT" b="1"/>
              </a:br>
              <a:endParaRPr lang="it-IT" sz="1100" b="1" i="0"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 fLocksWithSheet="0"/>
  </xdr:oneCellAnchor>
  <xdr:oneCellAnchor>
    <xdr:from>
      <xdr:col>9</xdr:col>
      <xdr:colOff>38100</xdr:colOff>
      <xdr:row>66</xdr:row>
      <xdr:rowOff>180975</xdr:rowOff>
    </xdr:from>
    <xdr:ext cx="19050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098962512" name="Chart 1">
          <a:extLst>
            <a:ext uri="{FF2B5EF4-FFF2-40B4-BE49-F238E27FC236}">
              <a16:creationId xmlns:a16="http://schemas.microsoft.com/office/drawing/2014/main" id="{00000000-0008-0000-0100-000050A01B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>
    <pageSetUpPr fitToPage="1"/>
  </sheetPr>
  <dimension ref="A1:T1000"/>
  <sheetViews>
    <sheetView tabSelected="1" workbookViewId="0"/>
  </sheetViews>
  <sheetFormatPr defaultColWidth="12.625" defaultRowHeight="15" customHeight="1" x14ac:dyDescent="0.2"/>
  <cols>
    <col min="1" max="1" width="3.5" customWidth="1"/>
    <col min="2" max="2" width="8.5" customWidth="1"/>
    <col min="3" max="3" width="18.875" customWidth="1"/>
    <col min="4" max="4" width="14.375" customWidth="1"/>
    <col min="5" max="5" width="16.5" customWidth="1"/>
    <col min="6" max="6" width="17.25" customWidth="1"/>
    <col min="7" max="7" width="13.125" customWidth="1"/>
    <col min="8" max="8" width="7.75" customWidth="1"/>
    <col min="9" max="9" width="8.75" customWidth="1"/>
    <col min="10" max="10" width="7.75" customWidth="1"/>
    <col min="11" max="11" width="10.5" customWidth="1"/>
    <col min="12" max="12" width="8.875" customWidth="1"/>
    <col min="13" max="13" width="11.125" customWidth="1"/>
    <col min="14" max="14" width="7.75" customWidth="1"/>
    <col min="15" max="15" width="21.75" customWidth="1"/>
    <col min="16" max="16" width="12.875" customWidth="1"/>
    <col min="17" max="17" width="7.75" customWidth="1"/>
    <col min="18" max="18" width="2.5" customWidth="1"/>
    <col min="19" max="26" width="7.75" customWidth="1"/>
  </cols>
  <sheetData>
    <row r="1" spans="1:18" ht="22.5" x14ac:dyDescent="0.3">
      <c r="A1" s="1"/>
      <c r="B1" s="2" t="s">
        <v>101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1"/>
      <c r="B3" s="3" t="s">
        <v>0</v>
      </c>
      <c r="C3" s="66"/>
      <c r="D3" s="67"/>
      <c r="E3" s="1"/>
      <c r="F3" s="1"/>
      <c r="G3" s="3" t="s">
        <v>1</v>
      </c>
      <c r="H3" s="66"/>
      <c r="I3" s="68"/>
      <c r="J3" s="68"/>
      <c r="K3" s="67"/>
      <c r="L3" s="1"/>
      <c r="M3" s="1" t="s">
        <v>2</v>
      </c>
      <c r="N3" s="1"/>
      <c r="O3" s="1"/>
      <c r="P3" s="1"/>
      <c r="Q3" s="69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.75" x14ac:dyDescent="0.25">
      <c r="A5" s="1"/>
      <c r="B5" s="1"/>
      <c r="C5" s="1"/>
      <c r="D5" s="1"/>
      <c r="E5" s="1"/>
      <c r="F5" s="1"/>
      <c r="G5" s="1"/>
      <c r="H5" s="1"/>
      <c r="I5" s="1"/>
      <c r="J5" s="4" t="s">
        <v>3</v>
      </c>
      <c r="K5" s="69"/>
      <c r="L5" s="5" t="str">
        <f>IF(K5="","ERRORE! Inserire codice UnicoCAI","OK")</f>
        <v>ERRORE! Inserire codice UnicoCAI</v>
      </c>
      <c r="M5" s="1"/>
      <c r="N5" s="1"/>
      <c r="O5" s="1"/>
      <c r="P5" s="1"/>
      <c r="Q5" s="1"/>
      <c r="R5" s="1"/>
    </row>
    <row r="6" spans="1:18" ht="14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9.75" customHeight="1" x14ac:dyDescent="0.25">
      <c r="A7" s="1"/>
      <c r="B7" s="6"/>
      <c r="C7" s="7"/>
      <c r="D7" s="7"/>
      <c r="E7" s="7"/>
      <c r="F7" s="7"/>
      <c r="G7" s="7"/>
      <c r="H7" s="7"/>
      <c r="I7" s="7"/>
      <c r="J7" s="7"/>
      <c r="K7" s="8"/>
      <c r="L7" s="1"/>
      <c r="M7" s="1"/>
      <c r="N7" s="1"/>
      <c r="O7" s="1"/>
      <c r="P7" s="1"/>
      <c r="Q7" s="1"/>
      <c r="R7" s="1"/>
    </row>
    <row r="8" spans="1:18" x14ac:dyDescent="0.25">
      <c r="A8" s="1"/>
      <c r="B8" s="9" t="s">
        <v>4</v>
      </c>
      <c r="C8" s="69"/>
      <c r="D8" s="10"/>
      <c r="E8" s="10"/>
      <c r="F8" s="10"/>
      <c r="G8" s="10"/>
      <c r="H8" s="11">
        <f>Cbiv</f>
        <v>1</v>
      </c>
      <c r="I8" s="10" t="s">
        <v>5</v>
      </c>
      <c r="J8" s="11">
        <f>IF(C8="C",1,IF(C8="D",1.5,IF(C8="E",2,1)))</f>
        <v>1</v>
      </c>
      <c r="K8" s="12" t="s">
        <v>6</v>
      </c>
      <c r="L8" s="1"/>
      <c r="M8" s="1" t="s">
        <v>7</v>
      </c>
      <c r="N8" s="1"/>
      <c r="O8" s="1"/>
      <c r="P8" s="1"/>
      <c r="Q8" s="11">
        <f>IF(Q11&gt;70,2,IF(Q11&gt;=50,1.5,1))</f>
        <v>1</v>
      </c>
      <c r="R8" s="1"/>
    </row>
    <row r="9" spans="1:18" ht="10.5" customHeight="1" x14ac:dyDescent="0.25">
      <c r="A9" s="1"/>
      <c r="B9" s="13"/>
      <c r="C9" s="14"/>
      <c r="D9" s="14"/>
      <c r="E9" s="14"/>
      <c r="F9" s="14"/>
      <c r="G9" s="14"/>
      <c r="H9" s="14"/>
      <c r="I9" s="14"/>
      <c r="J9" s="14"/>
      <c r="K9" s="15"/>
      <c r="L9" s="1"/>
      <c r="M9" s="1"/>
      <c r="N9" s="1"/>
      <c r="O9" s="1"/>
      <c r="P9" s="1"/>
      <c r="Q9" s="1"/>
      <c r="R9" s="1"/>
    </row>
    <row r="10" spans="1:1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5">
      <c r="A11" s="1"/>
      <c r="B11" s="1" t="s">
        <v>8</v>
      </c>
      <c r="C11" s="1"/>
      <c r="D11" s="1"/>
      <c r="E11" s="62"/>
      <c r="F11" s="1"/>
      <c r="G11" s="1"/>
      <c r="H11" s="1"/>
      <c r="I11" s="1"/>
      <c r="J11" s="1"/>
      <c r="K11" s="1"/>
      <c r="L11" s="1"/>
      <c r="M11" s="1" t="s">
        <v>9</v>
      </c>
      <c r="N11" s="1"/>
      <c r="O11" s="1"/>
      <c r="P11" s="1"/>
      <c r="Q11" s="69"/>
      <c r="R11" s="1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A13" s="1"/>
      <c r="B13" s="1" t="s">
        <v>10</v>
      </c>
      <c r="C13" s="1"/>
      <c r="D13" s="1"/>
      <c r="E13" s="62"/>
      <c r="F13" s="1"/>
      <c r="G13" s="1"/>
      <c r="H13" s="1"/>
      <c r="I13" s="1"/>
      <c r="J13" s="1"/>
      <c r="K13" s="1"/>
      <c r="L13" s="1"/>
      <c r="M13" s="1" t="s">
        <v>11</v>
      </c>
      <c r="N13" s="1"/>
      <c r="O13" s="1"/>
      <c r="P13" s="1"/>
      <c r="Q13" s="11">
        <f>IF(Q3=2022,0.7,IF(Q3=2021,0.8,IF(Q3=2020,0.9,1)))</f>
        <v>1</v>
      </c>
      <c r="R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s="1"/>
      <c r="B15" s="1" t="s">
        <v>12</v>
      </c>
      <c r="C15" s="1"/>
      <c r="D15" s="1"/>
      <c r="E15" s="62"/>
      <c r="F15" s="1" t="str">
        <f>IF((E15+E13)&gt;=0.25*E11,"OK","non corretto")</f>
        <v>OK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20" x14ac:dyDescent="0.25">
      <c r="A17" s="1"/>
      <c r="B17" s="1" t="s">
        <v>13</v>
      </c>
      <c r="C17" s="1"/>
      <c r="D17" s="1"/>
      <c r="E17" s="16">
        <f>E11-E13-E15</f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2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7"/>
      <c r="M18" s="18"/>
      <c r="N18" s="18"/>
      <c r="O18" s="19"/>
      <c r="P18" s="1"/>
      <c r="Q18" s="1"/>
      <c r="R18" s="1"/>
    </row>
    <row r="19" spans="1:20" ht="33.75" x14ac:dyDescent="0.5">
      <c r="A19" s="1"/>
      <c r="B19" s="1" t="s">
        <v>14</v>
      </c>
      <c r="C19" s="1"/>
      <c r="D19" s="1"/>
      <c r="E19" s="62"/>
      <c r="F19" s="1" t="str">
        <f>IF(E19&gt;0.8*E17,"non corretto","OK")</f>
        <v>OK</v>
      </c>
      <c r="G19" s="1"/>
      <c r="H19" s="1"/>
      <c r="I19" s="1"/>
      <c r="J19" s="1"/>
      <c r="K19" s="1"/>
      <c r="L19" s="20" t="str">
        <f>IF(Q3&gt;2022,"NON AMMISSIBILE","")</f>
        <v/>
      </c>
      <c r="M19" s="1"/>
      <c r="N19" s="1"/>
      <c r="O19" s="21"/>
      <c r="P19" s="1"/>
      <c r="Q19" s="1"/>
      <c r="R19" s="1"/>
    </row>
    <row r="20" spans="1:2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2"/>
      <c r="M20" s="23"/>
      <c r="N20" s="23"/>
      <c r="O20" s="24"/>
      <c r="P20" s="1"/>
      <c r="Q20" s="1"/>
      <c r="R20" s="1"/>
    </row>
    <row r="21" spans="1:20" ht="15.75" customHeight="1" x14ac:dyDescent="0.25">
      <c r="A21" s="1"/>
      <c r="B21" s="1" t="s">
        <v>15</v>
      </c>
      <c r="C21" s="1"/>
      <c r="D21" s="1"/>
      <c r="E21" s="11" t="e">
        <f>ROUND(Coefficiente_rif*(Richiesta/Valore_riferimento)^esponente,3)</f>
        <v>#DIV/0!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20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20" ht="15.75" customHeight="1" x14ac:dyDescent="0.3">
      <c r="A23" s="1"/>
      <c r="B23" s="1"/>
      <c r="C23" s="1"/>
      <c r="D23" s="1"/>
      <c r="E23" s="1"/>
      <c r="F23" s="1"/>
      <c r="G23" s="25"/>
      <c r="H23" s="26" t="s">
        <v>16</v>
      </c>
      <c r="I23" s="27"/>
      <c r="J23" s="1"/>
      <c r="K23" s="1"/>
      <c r="L23" s="1"/>
      <c r="M23" s="1"/>
      <c r="N23" s="1"/>
      <c r="O23" s="1"/>
      <c r="P23" s="1"/>
      <c r="Q23" s="1"/>
      <c r="R23" s="1"/>
    </row>
    <row r="24" spans="1:20" ht="15.75" customHeight="1" x14ac:dyDescent="0.25">
      <c r="A24" s="1"/>
      <c r="B24" s="1"/>
      <c r="C24" s="1"/>
      <c r="D24" s="1"/>
      <c r="E24" s="1"/>
      <c r="F24" s="1"/>
      <c r="G24" s="28"/>
      <c r="H24" s="29"/>
      <c r="I24" s="30"/>
      <c r="J24" s="1"/>
      <c r="K24" s="1"/>
      <c r="L24" s="1"/>
      <c r="M24" s="1"/>
      <c r="N24" s="1"/>
      <c r="O24" s="1"/>
      <c r="P24" s="1"/>
      <c r="Q24" s="1"/>
      <c r="R24" s="1"/>
    </row>
    <row r="25" spans="1:20" ht="22.5" customHeight="1" x14ac:dyDescent="0.3">
      <c r="A25" s="1"/>
      <c r="B25" s="31" t="s">
        <v>17</v>
      </c>
      <c r="C25" s="32"/>
      <c r="D25" s="32"/>
      <c r="E25" s="32"/>
      <c r="F25" s="32"/>
      <c r="G25" s="33"/>
      <c r="H25" s="33"/>
      <c r="I25" s="33"/>
      <c r="J25" s="32"/>
      <c r="K25" s="32"/>
      <c r="L25" s="32"/>
      <c r="M25" s="32"/>
      <c r="N25" s="32"/>
      <c r="O25" s="34"/>
      <c r="P25" s="1"/>
      <c r="Q25" s="1"/>
      <c r="R25" s="1"/>
    </row>
    <row r="26" spans="1:20" ht="18" customHeight="1" x14ac:dyDescent="0.25">
      <c r="A26" s="1"/>
      <c r="B26" s="35" t="s">
        <v>18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6"/>
      <c r="P26" s="1"/>
      <c r="Q26" s="1"/>
      <c r="R26" s="1"/>
    </row>
    <row r="27" spans="1:20" ht="15.75" customHeight="1" x14ac:dyDescent="0.25">
      <c r="A27" s="1"/>
      <c r="B27" s="35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6"/>
      <c r="P27" s="1"/>
      <c r="Q27" s="1"/>
      <c r="R27" s="1"/>
    </row>
    <row r="28" spans="1:20" ht="15.75" customHeight="1" x14ac:dyDescent="0.25">
      <c r="A28" s="1"/>
      <c r="B28" s="35"/>
      <c r="C28" s="33"/>
      <c r="D28" s="69"/>
      <c r="E28" s="33"/>
      <c r="F28" s="33"/>
      <c r="G28" s="11">
        <f>IF(D28="SI",1.5,1)</f>
        <v>1</v>
      </c>
      <c r="H28" s="33" t="s">
        <v>19</v>
      </c>
      <c r="I28" s="33"/>
      <c r="J28" s="33"/>
      <c r="K28" s="33"/>
      <c r="L28" s="33"/>
      <c r="M28" s="33"/>
      <c r="N28" s="33"/>
      <c r="O28" s="36"/>
      <c r="P28" s="1"/>
      <c r="Q28" s="1"/>
      <c r="R28" s="1"/>
      <c r="S28" s="37"/>
      <c r="T28" s="37"/>
    </row>
    <row r="29" spans="1:20" ht="6.75" customHeight="1" x14ac:dyDescent="0.25">
      <c r="A29" s="1"/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40"/>
      <c r="P29" s="1"/>
      <c r="Q29" s="1"/>
      <c r="R29" s="1"/>
      <c r="S29" s="37"/>
      <c r="T29" s="37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37"/>
      <c r="T30" s="37"/>
    </row>
    <row r="31" spans="1:20" ht="22.5" customHeight="1" x14ac:dyDescent="0.3">
      <c r="A31" s="1"/>
      <c r="B31" s="31" t="s">
        <v>20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4"/>
      <c r="P31" s="1"/>
      <c r="Q31" s="1"/>
      <c r="R31" s="1"/>
      <c r="S31" s="37"/>
      <c r="T31" s="37"/>
    </row>
    <row r="32" spans="1:20" ht="15.75" customHeight="1" x14ac:dyDescent="0.25">
      <c r="A32" s="1"/>
      <c r="B32" s="35" t="s">
        <v>21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6"/>
      <c r="P32" s="1"/>
      <c r="Q32" s="1"/>
      <c r="R32" s="1"/>
      <c r="S32" s="37"/>
      <c r="T32" s="37"/>
    </row>
    <row r="33" spans="1:20" ht="15.75" customHeight="1" x14ac:dyDescent="0.25">
      <c r="A33" s="1"/>
      <c r="B33" s="3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6"/>
      <c r="P33" s="1"/>
      <c r="Q33" s="1"/>
      <c r="R33" s="1"/>
      <c r="S33" s="37"/>
      <c r="T33" s="37"/>
    </row>
    <row r="34" spans="1:20" ht="15.75" customHeight="1" x14ac:dyDescent="0.25">
      <c r="A34" s="1"/>
      <c r="B34" s="35"/>
      <c r="C34" s="33"/>
      <c r="D34" s="69"/>
      <c r="E34" s="33"/>
      <c r="F34" s="33"/>
      <c r="G34" s="11">
        <f>IF(D34="SI",1.5,1)</f>
        <v>1</v>
      </c>
      <c r="H34" s="33" t="s">
        <v>22</v>
      </c>
      <c r="I34" s="33"/>
      <c r="J34" s="33"/>
      <c r="K34" s="33"/>
      <c r="L34" s="33"/>
      <c r="M34" s="33"/>
      <c r="N34" s="33"/>
      <c r="O34" s="36"/>
      <c r="P34" s="1"/>
      <c r="Q34" s="1"/>
      <c r="R34" s="1"/>
      <c r="S34" s="37"/>
      <c r="T34" s="37"/>
    </row>
    <row r="35" spans="1:20" ht="15.75" customHeight="1" x14ac:dyDescent="0.25">
      <c r="A35" s="1"/>
      <c r="B35" s="35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6"/>
      <c r="P35" s="1"/>
      <c r="Q35" s="1"/>
      <c r="R35" s="1"/>
      <c r="S35" s="37"/>
      <c r="T35" s="37"/>
    </row>
    <row r="36" spans="1:20" ht="15.75" customHeight="1" x14ac:dyDescent="0.25">
      <c r="A36" s="1"/>
      <c r="B36" s="35" t="s">
        <v>23</v>
      </c>
      <c r="C36" s="33"/>
      <c r="D36" s="33"/>
      <c r="E36" s="33"/>
      <c r="F36" s="33"/>
      <c r="G36" s="62"/>
      <c r="H36" s="33"/>
      <c r="I36" s="33"/>
      <c r="J36" s="33"/>
      <c r="K36" s="33"/>
      <c r="L36" s="33"/>
      <c r="M36" s="33"/>
      <c r="N36" s="33"/>
      <c r="O36" s="36"/>
      <c r="P36" s="1"/>
      <c r="Q36" s="1"/>
      <c r="R36" s="1"/>
      <c r="S36" s="37"/>
      <c r="T36" s="37"/>
    </row>
    <row r="37" spans="1:20" ht="15.75" customHeight="1" x14ac:dyDescent="0.25">
      <c r="A37" s="1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40"/>
      <c r="P37" s="1"/>
      <c r="Q37" s="1"/>
      <c r="R37" s="1"/>
      <c r="S37" s="37"/>
      <c r="T37" s="37"/>
    </row>
    <row r="38" spans="1:20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37"/>
      <c r="T38" s="37"/>
    </row>
    <row r="39" spans="1:20" ht="21.75" customHeight="1" x14ac:dyDescent="0.3">
      <c r="A39" s="1"/>
      <c r="B39" s="89" t="s">
        <v>24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1"/>
      <c r="P39" s="1"/>
      <c r="Q39" s="1"/>
      <c r="R39" s="1"/>
      <c r="S39" s="37"/>
      <c r="T39" s="37"/>
    </row>
    <row r="40" spans="1:20" ht="15.75" customHeight="1" x14ac:dyDescent="0.25">
      <c r="A40" s="1"/>
      <c r="B40" s="92" t="s">
        <v>25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93"/>
      <c r="P40" s="1"/>
      <c r="Q40" s="1"/>
      <c r="R40" s="1"/>
      <c r="S40" s="37"/>
      <c r="T40" s="37"/>
    </row>
    <row r="41" spans="1:20" ht="15.75" customHeight="1" thickBot="1" x14ac:dyDescent="0.3">
      <c r="A41" s="1"/>
      <c r="B41" s="9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93"/>
      <c r="P41" s="1"/>
      <c r="Q41" s="1"/>
      <c r="R41" s="1"/>
      <c r="S41" s="37"/>
      <c r="T41" s="37"/>
    </row>
    <row r="42" spans="1:20" ht="15.75" customHeight="1" thickBot="1" x14ac:dyDescent="0.3">
      <c r="A42" s="1"/>
      <c r="B42" s="92"/>
      <c r="C42" s="41" t="s">
        <v>26</v>
      </c>
      <c r="D42" s="70"/>
      <c r="E42" s="33" t="s">
        <v>27</v>
      </c>
      <c r="F42" s="33"/>
      <c r="G42" s="11">
        <f>IF(D42&gt;=180,1.5,IF(D42&gt;=100,1.3,IF(D42&gt;=50,1.2,IF(D42&gt;=20,1.1,1))))</f>
        <v>1</v>
      </c>
      <c r="H42" s="33" t="s">
        <v>100</v>
      </c>
      <c r="I42" s="33"/>
      <c r="J42" s="33"/>
      <c r="K42" s="33"/>
      <c r="L42" s="33"/>
      <c r="M42" s="33"/>
      <c r="N42" s="33"/>
      <c r="O42" s="93"/>
      <c r="P42" s="1"/>
      <c r="Q42" s="1"/>
      <c r="R42" s="1"/>
      <c r="S42" s="37"/>
      <c r="T42" s="37"/>
    </row>
    <row r="43" spans="1:20" ht="15.75" customHeight="1" x14ac:dyDescent="0.25">
      <c r="A43" s="1"/>
      <c r="B43" s="94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6"/>
      <c r="P43" s="1"/>
      <c r="Q43" s="1"/>
      <c r="R43" s="1"/>
      <c r="S43" s="37"/>
      <c r="T43" s="37"/>
    </row>
    <row r="44" spans="1:20" ht="15.75" customHeight="1" thickBo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37"/>
      <c r="T44" s="37"/>
    </row>
    <row r="45" spans="1:20" ht="24" customHeight="1" x14ac:dyDescent="0.3">
      <c r="A45" s="1"/>
      <c r="B45" s="97" t="s">
        <v>29</v>
      </c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9"/>
      <c r="Q45" s="1"/>
      <c r="R45" s="1"/>
      <c r="S45" s="37"/>
      <c r="T45" s="37"/>
    </row>
    <row r="46" spans="1:20" ht="20.25" customHeight="1" x14ac:dyDescent="0.25">
      <c r="A46" s="1"/>
      <c r="B46" s="100" t="s">
        <v>30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101"/>
      <c r="Q46" s="1"/>
      <c r="R46" s="42"/>
      <c r="S46" s="37"/>
      <c r="T46" s="37"/>
    </row>
    <row r="47" spans="1:20" ht="15.75" customHeight="1" thickBot="1" x14ac:dyDescent="0.3">
      <c r="A47" s="1"/>
      <c r="B47" s="100" t="s">
        <v>31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101"/>
      <c r="Q47" s="1"/>
      <c r="R47" s="42"/>
      <c r="S47" s="37"/>
      <c r="T47" s="37"/>
    </row>
    <row r="48" spans="1:20" ht="15.75" customHeight="1" thickBot="1" x14ac:dyDescent="0.3">
      <c r="A48" s="1"/>
      <c r="B48" s="100"/>
      <c r="C48" s="41" t="s">
        <v>26</v>
      </c>
      <c r="D48" s="71"/>
      <c r="E48" s="33" t="s">
        <v>32</v>
      </c>
      <c r="F48" s="33"/>
      <c r="G48" s="11">
        <f>IF(D48&gt;70,1.5,IF(D48&gt;50,1.3,IF(D48&gt;35,1.2,IF(D48&gt;20,1.1,1))))</f>
        <v>1</v>
      </c>
      <c r="H48" s="33" t="s">
        <v>28</v>
      </c>
      <c r="I48" s="33"/>
      <c r="J48" s="33"/>
      <c r="K48" s="33"/>
      <c r="L48" s="33"/>
      <c r="M48" s="33"/>
      <c r="N48" s="33"/>
      <c r="O48" s="33"/>
      <c r="P48" s="101"/>
      <c r="Q48" s="1"/>
      <c r="R48" s="42"/>
      <c r="S48" s="37"/>
      <c r="T48" s="37"/>
    </row>
    <row r="49" spans="1:20" ht="15.75" customHeight="1" x14ac:dyDescent="0.25">
      <c r="A49" s="1"/>
      <c r="B49" s="102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4"/>
      <c r="Q49" s="1"/>
      <c r="R49" s="1"/>
      <c r="S49" s="37"/>
      <c r="T49" s="37"/>
    </row>
    <row r="50" spans="1:20" ht="15.75" customHeight="1" x14ac:dyDescent="0.25">
      <c r="A50" s="1"/>
      <c r="B50" s="10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06"/>
      <c r="Q50" s="1"/>
      <c r="R50" s="43"/>
      <c r="S50" s="37"/>
      <c r="T50" s="37"/>
    </row>
    <row r="51" spans="1:20" ht="15.75" customHeight="1" x14ac:dyDescent="0.25">
      <c r="A51" s="1"/>
      <c r="B51" s="10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06"/>
      <c r="Q51" s="1"/>
      <c r="R51" s="43"/>
      <c r="S51" s="37"/>
      <c r="T51" s="37"/>
    </row>
    <row r="52" spans="1:20" ht="21.75" customHeight="1" x14ac:dyDescent="0.3">
      <c r="A52" s="1"/>
      <c r="B52" s="107" t="s">
        <v>34</v>
      </c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9"/>
      <c r="Q52" s="1"/>
      <c r="R52" s="42"/>
      <c r="S52" s="37"/>
      <c r="T52" s="37"/>
    </row>
    <row r="53" spans="1:20" ht="15.75" customHeight="1" thickBot="1" x14ac:dyDescent="0.3">
      <c r="A53" s="1"/>
      <c r="B53" s="100"/>
      <c r="C53" s="33"/>
      <c r="D53" s="33"/>
      <c r="E53" s="33"/>
      <c r="F53" s="33"/>
      <c r="G53" s="33"/>
      <c r="H53" s="33"/>
      <c r="I53" s="33"/>
      <c r="J53" s="33"/>
      <c r="K53" s="33"/>
      <c r="L53" s="103"/>
      <c r="M53" s="33"/>
      <c r="N53" s="33"/>
      <c r="O53" s="33"/>
      <c r="P53" s="110" t="s">
        <v>35</v>
      </c>
      <c r="Q53" s="1"/>
      <c r="R53" s="42"/>
      <c r="S53" s="37"/>
      <c r="T53" s="37"/>
    </row>
    <row r="54" spans="1:20" ht="15.75" customHeight="1" thickBot="1" x14ac:dyDescent="0.3">
      <c r="A54" s="1"/>
      <c r="B54" s="100"/>
      <c r="C54" s="33" t="s">
        <v>36</v>
      </c>
      <c r="D54" s="33"/>
      <c r="E54" s="33"/>
      <c r="F54" s="33"/>
      <c r="G54" s="33"/>
      <c r="H54" s="33"/>
      <c r="I54" s="33"/>
      <c r="J54" s="33"/>
      <c r="K54" s="33"/>
      <c r="L54" s="72"/>
      <c r="M54" s="33"/>
      <c r="N54" s="11">
        <f>IF(L54="SI",1.5,1)</f>
        <v>1</v>
      </c>
      <c r="O54" s="33" t="s">
        <v>33</v>
      </c>
      <c r="P54" s="111"/>
      <c r="Q54" s="1"/>
      <c r="R54" s="42"/>
      <c r="S54" s="37"/>
      <c r="T54" s="37"/>
    </row>
    <row r="55" spans="1:20" ht="15.75" customHeight="1" thickBot="1" x14ac:dyDescent="0.3">
      <c r="A55" s="1"/>
      <c r="B55" s="100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101"/>
      <c r="Q55" s="1"/>
      <c r="R55" s="42"/>
      <c r="S55" s="37"/>
      <c r="T55" s="37"/>
    </row>
    <row r="56" spans="1:20" ht="15.75" customHeight="1" thickBot="1" x14ac:dyDescent="0.3">
      <c r="A56" s="1"/>
      <c r="B56" s="100"/>
      <c r="C56" s="33" t="s">
        <v>38</v>
      </c>
      <c r="D56" s="33"/>
      <c r="E56" s="33"/>
      <c r="F56" s="33"/>
      <c r="G56" s="33"/>
      <c r="H56" s="33"/>
      <c r="I56" s="33"/>
      <c r="J56" s="33"/>
      <c r="K56" s="33"/>
      <c r="L56" s="69"/>
      <c r="M56" s="33"/>
      <c r="N56" s="11">
        <f>IF(L56="SI",1.3,IF(L56="Si (fitodepurazione)",1.5,1))</f>
        <v>1</v>
      </c>
      <c r="O56" s="33" t="s">
        <v>37</v>
      </c>
      <c r="P56" s="112"/>
      <c r="Q56" s="1"/>
      <c r="R56" s="42"/>
      <c r="S56" s="37"/>
      <c r="T56" s="37"/>
    </row>
    <row r="57" spans="1:20" ht="15.75" customHeight="1" thickBot="1" x14ac:dyDescent="0.3">
      <c r="A57" s="1"/>
      <c r="B57" s="100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101"/>
      <c r="Q57" s="1"/>
      <c r="R57" s="1"/>
      <c r="S57" s="37"/>
      <c r="T57" s="37"/>
    </row>
    <row r="58" spans="1:20" ht="15.75" customHeight="1" thickBot="1" x14ac:dyDescent="0.4">
      <c r="A58" s="1"/>
      <c r="B58" s="100"/>
      <c r="C58" s="33"/>
      <c r="D58" s="33"/>
      <c r="E58" s="33"/>
      <c r="F58" s="33"/>
      <c r="G58" s="33"/>
      <c r="H58" s="33"/>
      <c r="I58" s="44" t="s">
        <v>39</v>
      </c>
      <c r="J58" s="44"/>
      <c r="K58" s="44"/>
      <c r="L58" s="44"/>
      <c r="M58" s="44"/>
      <c r="N58" s="45">
        <f>(SUM(G48,N54,N56)/3)</f>
        <v>1</v>
      </c>
      <c r="O58" s="44" t="s">
        <v>40</v>
      </c>
      <c r="P58" s="101"/>
      <c r="Q58" s="1" t="str">
        <f>IF(L58="SI",IF(P58&gt;(0.55*E15),"OK","Importo non congruo"),"")</f>
        <v/>
      </c>
      <c r="R58" s="1"/>
      <c r="S58" s="37"/>
      <c r="T58" s="37"/>
    </row>
    <row r="59" spans="1:20" ht="22.5" customHeight="1" thickBot="1" x14ac:dyDescent="0.3">
      <c r="A59" s="1"/>
      <c r="B59" s="113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5"/>
      <c r="Q59" s="1"/>
      <c r="R59" s="1"/>
      <c r="S59" s="37"/>
      <c r="T59" s="37"/>
    </row>
    <row r="60" spans="1:20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5"/>
      <c r="M60" s="1"/>
      <c r="N60" s="1"/>
      <c r="O60" s="1"/>
      <c r="P60" s="1"/>
      <c r="Q60" s="1"/>
      <c r="R60" s="1"/>
      <c r="S60" s="37"/>
      <c r="T60" s="37"/>
    </row>
    <row r="61" spans="1:20" ht="15.75" customHeight="1" x14ac:dyDescent="0.3">
      <c r="A61" s="1"/>
      <c r="B61" s="46" t="s">
        <v>41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37"/>
      <c r="T61" s="37"/>
    </row>
    <row r="62" spans="1:20" ht="15.75" customHeight="1" thickBo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20" ht="15.75" customHeight="1" x14ac:dyDescent="0.35">
      <c r="A63" s="1"/>
      <c r="B63" s="47"/>
      <c r="C63" s="87" t="s">
        <v>42</v>
      </c>
      <c r="D63" s="64"/>
      <c r="E63" s="85" t="s">
        <v>5</v>
      </c>
      <c r="F63" s="75" t="s">
        <v>43</v>
      </c>
      <c r="G63" s="83" t="s">
        <v>19</v>
      </c>
      <c r="H63" s="76" t="s">
        <v>22</v>
      </c>
      <c r="I63" s="83" t="s">
        <v>100</v>
      </c>
      <c r="J63" s="75" t="s">
        <v>28</v>
      </c>
      <c r="K63" s="76" t="s">
        <v>33</v>
      </c>
      <c r="L63" s="77" t="s">
        <v>37</v>
      </c>
      <c r="M63" s="78" t="s">
        <v>40</v>
      </c>
      <c r="N63" s="65"/>
      <c r="O63" s="87" t="s">
        <v>44</v>
      </c>
      <c r="P63" s="1"/>
      <c r="Q63" s="1"/>
      <c r="R63" s="1"/>
    </row>
    <row r="64" spans="1:20" ht="15.75" customHeight="1" thickBot="1" x14ac:dyDescent="0.4">
      <c r="A64" s="1"/>
      <c r="B64" s="47"/>
      <c r="C64" s="88" t="e">
        <f>E21</f>
        <v>#DIV/0!</v>
      </c>
      <c r="D64" s="64"/>
      <c r="E64" s="86">
        <f>H8</f>
        <v>1</v>
      </c>
      <c r="F64" s="79">
        <f>Q8</f>
        <v>1</v>
      </c>
      <c r="G64" s="84">
        <f>G28</f>
        <v>1</v>
      </c>
      <c r="H64" s="80">
        <f>G34</f>
        <v>1</v>
      </c>
      <c r="I64" s="84">
        <f>G42</f>
        <v>1</v>
      </c>
      <c r="J64" s="79">
        <f>G48</f>
        <v>1</v>
      </c>
      <c r="K64" s="80">
        <f>N54</f>
        <v>1</v>
      </c>
      <c r="L64" s="81">
        <f>N56</f>
        <v>1</v>
      </c>
      <c r="M64" s="82">
        <f>N58</f>
        <v>1</v>
      </c>
      <c r="N64" s="65"/>
      <c r="O64" s="88">
        <f>Cprec</f>
        <v>1</v>
      </c>
      <c r="P64" s="1"/>
      <c r="Q64" s="1"/>
      <c r="R64" s="1"/>
    </row>
    <row r="65" spans="1:18" ht="15.75" customHeight="1" thickBo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8.75" customHeight="1" x14ac:dyDescent="0.25">
      <c r="A66" s="1"/>
      <c r="B66" s="1"/>
      <c r="C66" s="116" t="s">
        <v>45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24" customHeight="1" thickBot="1" x14ac:dyDescent="0.45">
      <c r="A67" s="1"/>
      <c r="B67" s="1"/>
      <c r="C67" s="74" t="e">
        <f>ROUND(PRODUCT(C64,E64,F64,G64,H64,I64,M64,O64),4)</f>
        <v>#DIV/0!</v>
      </c>
      <c r="D67" s="1"/>
      <c r="E67" s="1"/>
      <c r="F67" s="1"/>
      <c r="G67" s="1"/>
      <c r="H67" s="1"/>
      <c r="I67" s="1"/>
      <c r="J67" s="1" t="s">
        <v>46</v>
      </c>
      <c r="K67" s="1"/>
      <c r="L67" s="1"/>
      <c r="M67" s="73"/>
      <c r="N67" s="73"/>
      <c r="O67" s="73"/>
      <c r="P67" s="73"/>
      <c r="Q67" s="1"/>
      <c r="R67" s="1"/>
    </row>
    <row r="68" spans="1:18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5.75" customHeight="1" x14ac:dyDescent="0.2"/>
    <row r="71" spans="1:18" ht="15.75" customHeight="1" x14ac:dyDescent="0.2"/>
    <row r="72" spans="1:18" ht="15.75" customHeight="1" x14ac:dyDescent="0.2"/>
    <row r="73" spans="1:18" ht="15.75" customHeight="1" x14ac:dyDescent="0.2"/>
    <row r="74" spans="1:18" ht="15.75" customHeight="1" x14ac:dyDescent="0.2"/>
    <row r="75" spans="1:18" ht="15.75" customHeight="1" x14ac:dyDescent="0.2"/>
    <row r="76" spans="1:18" ht="15.75" customHeight="1" x14ac:dyDescent="0.2"/>
    <row r="77" spans="1:18" ht="15.75" customHeight="1" x14ac:dyDescent="0.2"/>
    <row r="78" spans="1:18" ht="15.75" customHeight="1" x14ac:dyDescent="0.2"/>
    <row r="79" spans="1:18" ht="15.75" customHeight="1" x14ac:dyDescent="0.2"/>
    <row r="80" spans="1:18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dXQ/our7oK2+KAJoSnR64ZAeDCsAfXbO4RLMRMr7PUleAqsSN/BrT89f7LmL6ePWMAk/MWvMNXl2vFWsi3ZSsA==" saltValue="5+Wk3WiFtxC03V5FsqTWrw==" spinCount="100000" sheet="1" objects="1" scenarios="1"/>
  <dataValidations count="7">
    <dataValidation type="list" allowBlank="1" showErrorMessage="1" sqref="C8:C9">
      <formula1>CATEGORIA</formula1>
    </dataValidation>
    <dataValidation type="decimal" allowBlank="1" showErrorMessage="1" sqref="E19">
      <formula1>0</formula1>
      <formula2>24000</formula2>
    </dataValidation>
    <dataValidation type="decimal" allowBlank="1" showErrorMessage="1" sqref="E11">
      <formula1>7000</formula1>
      <formula2>100000000</formula2>
    </dataValidation>
    <dataValidation type="list" allowBlank="1" showErrorMessage="1" sqref="D28 D34 L54">
      <formula1>SINO</formula1>
    </dataValidation>
    <dataValidation type="decimal" operator="greaterThan" allowBlank="1" showErrorMessage="1" sqref="G36">
      <formula1>E11*0.5</formula1>
    </dataValidation>
    <dataValidation type="list" allowBlank="1" showInputMessage="1" showErrorMessage="1" sqref="T55">
      <formula1>SINOFito</formula1>
    </dataValidation>
    <dataValidation type="list" allowBlank="1" showErrorMessage="1" sqref="L56">
      <formula1>SINOFito</formula1>
    </dataValidation>
  </dataValidations>
  <printOptions horizontalCentered="1"/>
  <pageMargins left="0.31496062992125984" right="0.31496062992125984" top="0.74803149606299213" bottom="0.74803149606299213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3:O1000"/>
  <sheetViews>
    <sheetView topLeftCell="A13" workbookViewId="0">
      <selection activeCell="A40" sqref="A40:XFD40"/>
    </sheetView>
  </sheetViews>
  <sheetFormatPr defaultColWidth="12.625" defaultRowHeight="15" customHeight="1" x14ac:dyDescent="0.2"/>
  <cols>
    <col min="1" max="26" width="7.75" customWidth="1"/>
  </cols>
  <sheetData>
    <row r="3" spans="1:15" x14ac:dyDescent="0.25">
      <c r="A3" s="48">
        <v>5000</v>
      </c>
      <c r="B3" s="48">
        <f t="shared" ref="B3:B36" si="0">Coefficiente_rif*(A3/Valore_riferimento)^esponente</f>
        <v>8.0046505202123654</v>
      </c>
      <c r="L3" s="49" t="s">
        <v>47</v>
      </c>
      <c r="M3" s="48">
        <f>Coefficiente_rif*(Valore_cercato/Valore_riferimento)^esponente</f>
        <v>4.0118286503783418</v>
      </c>
    </row>
    <row r="4" spans="1:15" x14ac:dyDescent="0.25">
      <c r="A4" s="48">
        <v>6000</v>
      </c>
      <c r="B4" s="48">
        <f t="shared" si="0"/>
        <v>7.5785828325519908</v>
      </c>
      <c r="C4" s="48">
        <f t="shared" ref="C4:C36" si="1">Coefficiente_rif*(A4/24000)^esponente</f>
        <v>7.5785828325519908</v>
      </c>
    </row>
    <row r="5" spans="1:15" x14ac:dyDescent="0.25">
      <c r="A5" s="48">
        <v>8000</v>
      </c>
      <c r="B5" s="48">
        <f t="shared" si="0"/>
        <v>6.9519458515795476</v>
      </c>
      <c r="C5" s="48">
        <f t="shared" si="1"/>
        <v>6.9519458515795476</v>
      </c>
      <c r="L5" s="49" t="s">
        <v>48</v>
      </c>
      <c r="M5" s="48">
        <v>5</v>
      </c>
    </row>
    <row r="6" spans="1:15" x14ac:dyDescent="0.25">
      <c r="A6" s="48">
        <v>10000</v>
      </c>
      <c r="B6" s="48">
        <f t="shared" si="0"/>
        <v>6.5017965670366813</v>
      </c>
      <c r="C6" s="48">
        <f t="shared" si="1"/>
        <v>6.5017965670366813</v>
      </c>
    </row>
    <row r="7" spans="1:15" x14ac:dyDescent="0.25">
      <c r="A7" s="48">
        <v>12000</v>
      </c>
      <c r="B7" s="48">
        <f t="shared" si="0"/>
        <v>6.1557220667245813</v>
      </c>
      <c r="C7" s="48">
        <f t="shared" si="1"/>
        <v>6.1557220667245813</v>
      </c>
      <c r="L7" s="49" t="s">
        <v>49</v>
      </c>
      <c r="M7" s="48">
        <v>50000</v>
      </c>
    </row>
    <row r="8" spans="1:15" x14ac:dyDescent="0.25">
      <c r="A8" s="48">
        <v>14000</v>
      </c>
      <c r="B8" s="48">
        <f t="shared" si="0"/>
        <v>5.8775315106657091</v>
      </c>
      <c r="C8" s="48">
        <f t="shared" si="1"/>
        <v>5.8775315106657091</v>
      </c>
    </row>
    <row r="9" spans="1:15" x14ac:dyDescent="0.25">
      <c r="A9" s="48">
        <v>16000</v>
      </c>
      <c r="B9" s="48">
        <f t="shared" si="0"/>
        <v>5.646734677284277</v>
      </c>
      <c r="C9" s="48">
        <f t="shared" si="1"/>
        <v>5.646734677284277</v>
      </c>
      <c r="L9" s="49" t="s">
        <v>50</v>
      </c>
      <c r="M9" s="48">
        <v>24000</v>
      </c>
    </row>
    <row r="10" spans="1:15" x14ac:dyDescent="0.25">
      <c r="A10" s="48">
        <v>18000</v>
      </c>
      <c r="B10" s="48">
        <f t="shared" si="0"/>
        <v>5.450691787846754</v>
      </c>
      <c r="C10" s="48">
        <f t="shared" si="1"/>
        <v>5.450691787846754</v>
      </c>
    </row>
    <row r="11" spans="1:15" x14ac:dyDescent="0.25">
      <c r="A11" s="48">
        <v>20000</v>
      </c>
      <c r="B11" s="48">
        <f t="shared" si="0"/>
        <v>5.2810998421962907</v>
      </c>
      <c r="C11" s="48">
        <f t="shared" si="1"/>
        <v>5.2810998421962907</v>
      </c>
      <c r="L11" s="49" t="s">
        <v>51</v>
      </c>
      <c r="M11" s="48">
        <v>-0.3</v>
      </c>
    </row>
    <row r="12" spans="1:15" x14ac:dyDescent="0.25">
      <c r="A12" s="48">
        <v>22000</v>
      </c>
      <c r="B12" s="48">
        <f t="shared" si="0"/>
        <v>5.1322354552877991</v>
      </c>
      <c r="C12" s="48">
        <f t="shared" si="1"/>
        <v>5.1322354552877991</v>
      </c>
    </row>
    <row r="13" spans="1:15" x14ac:dyDescent="0.25">
      <c r="A13" s="48">
        <v>24000</v>
      </c>
      <c r="B13" s="48">
        <f t="shared" si="0"/>
        <v>5</v>
      </c>
      <c r="C13" s="48">
        <f t="shared" si="1"/>
        <v>5</v>
      </c>
      <c r="M13" s="48" t="s">
        <v>52</v>
      </c>
      <c r="O13" s="48" t="s">
        <v>53</v>
      </c>
    </row>
    <row r="14" spans="1:15" x14ac:dyDescent="0.25">
      <c r="A14" s="48">
        <v>26000</v>
      </c>
      <c r="B14" s="48">
        <f t="shared" si="0"/>
        <v>4.8813660068531446</v>
      </c>
      <c r="C14" s="48">
        <f t="shared" si="1"/>
        <v>4.8813660068531446</v>
      </c>
      <c r="H14" s="48" t="s">
        <v>54</v>
      </c>
      <c r="M14" s="48">
        <f>B36</f>
        <v>3.6266359712846357</v>
      </c>
      <c r="O14" s="48">
        <f>B6</f>
        <v>6.5017965670366813</v>
      </c>
    </row>
    <row r="15" spans="1:15" x14ac:dyDescent="0.25">
      <c r="A15" s="48">
        <v>28000</v>
      </c>
      <c r="B15" s="48">
        <f t="shared" si="0"/>
        <v>4.7740390541975071</v>
      </c>
      <c r="C15" s="48">
        <f t="shared" si="1"/>
        <v>4.7740390541975071</v>
      </c>
      <c r="H15" s="50" t="s">
        <v>55</v>
      </c>
      <c r="I15" s="51"/>
      <c r="J15" s="52"/>
    </row>
    <row r="16" spans="1:15" x14ac:dyDescent="0.25">
      <c r="A16" s="48">
        <v>30000</v>
      </c>
      <c r="B16" s="48">
        <f t="shared" si="0"/>
        <v>4.6762422391131064</v>
      </c>
      <c r="C16" s="48">
        <f t="shared" si="1"/>
        <v>4.6762422391131064</v>
      </c>
      <c r="H16" s="53" t="s">
        <v>56</v>
      </c>
      <c r="I16" s="37"/>
      <c r="J16" s="54">
        <v>1</v>
      </c>
    </row>
    <row r="17" spans="1:15" x14ac:dyDescent="0.25">
      <c r="A17" s="48">
        <v>32000</v>
      </c>
      <c r="B17" s="48">
        <f t="shared" si="0"/>
        <v>4.5865737732120078</v>
      </c>
      <c r="C17" s="48">
        <f t="shared" si="1"/>
        <v>4.5865737732120078</v>
      </c>
      <c r="H17" s="53" t="s">
        <v>57</v>
      </c>
      <c r="I17" s="37"/>
      <c r="J17" s="54">
        <v>1.5</v>
      </c>
    </row>
    <row r="18" spans="1:15" x14ac:dyDescent="0.25">
      <c r="A18" s="48">
        <v>34000</v>
      </c>
      <c r="B18" s="48">
        <f t="shared" si="0"/>
        <v>4.5039099808759691</v>
      </c>
      <c r="C18" s="48">
        <f t="shared" si="1"/>
        <v>4.5039099808759691</v>
      </c>
      <c r="H18" s="55" t="s">
        <v>58</v>
      </c>
      <c r="I18" s="56"/>
      <c r="J18" s="57">
        <v>2</v>
      </c>
      <c r="M18" s="48">
        <v>2</v>
      </c>
      <c r="O18" s="48">
        <v>1.5</v>
      </c>
    </row>
    <row r="19" spans="1:15" x14ac:dyDescent="0.25">
      <c r="A19" s="48">
        <v>36000</v>
      </c>
      <c r="B19" s="48">
        <f t="shared" si="0"/>
        <v>4.4273374664777805</v>
      </c>
      <c r="C19" s="48">
        <f t="shared" si="1"/>
        <v>4.4273374664777805</v>
      </c>
    </row>
    <row r="20" spans="1:15" x14ac:dyDescent="0.25">
      <c r="A20" s="48">
        <v>38000</v>
      </c>
      <c r="B20" s="48">
        <f t="shared" si="0"/>
        <v>4.3561045824985971</v>
      </c>
      <c r="C20" s="48">
        <f t="shared" si="1"/>
        <v>4.3561045824985971</v>
      </c>
      <c r="H20" s="50" t="s">
        <v>59</v>
      </c>
      <c r="I20" s="51"/>
      <c r="J20" s="52"/>
    </row>
    <row r="21" spans="1:15" ht="15.75" customHeight="1" x14ac:dyDescent="0.25">
      <c r="A21" s="48">
        <v>40000</v>
      </c>
      <c r="B21" s="48">
        <f t="shared" si="0"/>
        <v>4.2895860022204744</v>
      </c>
      <c r="C21" s="48">
        <f t="shared" si="1"/>
        <v>4.2895860022204744</v>
      </c>
      <c r="H21" s="53" t="s">
        <v>60</v>
      </c>
      <c r="I21" s="37"/>
      <c r="J21" s="54">
        <v>1.5</v>
      </c>
    </row>
    <row r="22" spans="1:15" ht="15.75" customHeight="1" x14ac:dyDescent="0.25">
      <c r="A22" s="48">
        <v>42000</v>
      </c>
      <c r="B22" s="48">
        <f t="shared" si="0"/>
        <v>4.2272563942153543</v>
      </c>
      <c r="C22" s="48">
        <f t="shared" si="1"/>
        <v>4.2272563942153543</v>
      </c>
      <c r="H22" s="55" t="s">
        <v>61</v>
      </c>
      <c r="I22" s="56"/>
      <c r="J22" s="57">
        <v>1</v>
      </c>
    </row>
    <row r="23" spans="1:15" ht="15.75" customHeight="1" x14ac:dyDescent="0.25">
      <c r="A23" s="48">
        <v>44000</v>
      </c>
      <c r="B23" s="48">
        <f t="shared" si="0"/>
        <v>4.1686705472219501</v>
      </c>
      <c r="C23" s="48">
        <f t="shared" si="1"/>
        <v>4.1686705472219501</v>
      </c>
    </row>
    <row r="24" spans="1:15" ht="15.75" customHeight="1" x14ac:dyDescent="0.25">
      <c r="A24" s="48">
        <v>46000</v>
      </c>
      <c r="B24" s="48">
        <f t="shared" si="0"/>
        <v>4.1134481495149373</v>
      </c>
      <c r="C24" s="48">
        <f t="shared" si="1"/>
        <v>4.1134481495149373</v>
      </c>
      <c r="H24" s="50" t="s">
        <v>62</v>
      </c>
      <c r="I24" s="51"/>
      <c r="J24" s="52"/>
    </row>
    <row r="25" spans="1:15" ht="15.75" customHeight="1" x14ac:dyDescent="0.25">
      <c r="A25" s="48">
        <v>48000</v>
      </c>
      <c r="B25" s="48">
        <f t="shared" si="0"/>
        <v>4.0612619817811773</v>
      </c>
      <c r="C25" s="48">
        <f t="shared" si="1"/>
        <v>4.0612619817811773</v>
      </c>
      <c r="H25" s="53" t="s">
        <v>63</v>
      </c>
      <c r="I25" s="37"/>
      <c r="J25" s="54">
        <v>1.5</v>
      </c>
    </row>
    <row r="26" spans="1:15" ht="15.75" customHeight="1" x14ac:dyDescent="0.25">
      <c r="A26" s="48">
        <v>50000</v>
      </c>
      <c r="B26" s="48">
        <f t="shared" si="0"/>
        <v>4.0118286503783418</v>
      </c>
      <c r="C26" s="48">
        <f t="shared" si="1"/>
        <v>4.0118286503783418</v>
      </c>
      <c r="H26" s="55" t="s">
        <v>64</v>
      </c>
      <c r="I26" s="56"/>
      <c r="J26" s="57">
        <v>1</v>
      </c>
      <c r="M26" s="48">
        <v>1.5</v>
      </c>
      <c r="O26" s="48">
        <v>1</v>
      </c>
    </row>
    <row r="27" spans="1:15" ht="15.75" customHeight="1" x14ac:dyDescent="0.25">
      <c r="A27" s="48">
        <v>52000</v>
      </c>
      <c r="B27" s="48">
        <f t="shared" si="0"/>
        <v>3.9649012365583349</v>
      </c>
      <c r="C27" s="48">
        <f t="shared" si="1"/>
        <v>3.9649012365583349</v>
      </c>
    </row>
    <row r="28" spans="1:15" ht="15.75" customHeight="1" x14ac:dyDescent="0.25">
      <c r="A28" s="48">
        <v>54000</v>
      </c>
      <c r="B28" s="48">
        <f t="shared" si="0"/>
        <v>3.920263408415579</v>
      </c>
      <c r="C28" s="48">
        <f t="shared" si="1"/>
        <v>3.920263408415579</v>
      </c>
      <c r="H28" s="50" t="s">
        <v>65</v>
      </c>
      <c r="I28" s="51"/>
      <c r="J28" s="52"/>
    </row>
    <row r="29" spans="1:15" ht="15.75" customHeight="1" x14ac:dyDescent="0.25">
      <c r="A29" s="48">
        <v>56000</v>
      </c>
      <c r="B29" s="48">
        <f t="shared" si="0"/>
        <v>3.8777246620701811</v>
      </c>
      <c r="C29" s="48">
        <f t="shared" si="1"/>
        <v>3.8777246620701811</v>
      </c>
      <c r="H29" s="53" t="s">
        <v>66</v>
      </c>
      <c r="I29" s="37"/>
      <c r="J29" s="54">
        <v>1</v>
      </c>
    </row>
    <row r="30" spans="1:15" ht="15.75" customHeight="1" x14ac:dyDescent="0.25">
      <c r="A30" s="48">
        <v>58000</v>
      </c>
      <c r="B30" s="48">
        <f t="shared" si="0"/>
        <v>3.8371164436269387</v>
      </c>
      <c r="C30" s="48">
        <f t="shared" si="1"/>
        <v>3.8371164436269387</v>
      </c>
      <c r="H30" s="55" t="s">
        <v>67</v>
      </c>
      <c r="I30" s="56"/>
      <c r="J30" s="57">
        <v>1.5</v>
      </c>
      <c r="M30" s="48">
        <v>1</v>
      </c>
      <c r="O30" s="48">
        <v>1</v>
      </c>
    </row>
    <row r="31" spans="1:15" ht="15.75" customHeight="1" x14ac:dyDescent="0.25">
      <c r="A31" s="48">
        <v>60000</v>
      </c>
      <c r="B31" s="48">
        <f t="shared" si="0"/>
        <v>3.7982889646618689</v>
      </c>
      <c r="C31" s="48">
        <f t="shared" si="1"/>
        <v>3.7982889646618689</v>
      </c>
    </row>
    <row r="32" spans="1:15" ht="15.75" customHeight="1" x14ac:dyDescent="0.25">
      <c r="A32" s="48">
        <v>62000</v>
      </c>
      <c r="B32" s="48">
        <f t="shared" si="0"/>
        <v>3.7611085686117369</v>
      </c>
      <c r="C32" s="48">
        <f t="shared" si="1"/>
        <v>3.7611085686117369</v>
      </c>
      <c r="H32" s="48" t="s">
        <v>68</v>
      </c>
    </row>
    <row r="33" spans="1:15" ht="15.75" customHeight="1" x14ac:dyDescent="0.25">
      <c r="A33" s="48">
        <v>64000</v>
      </c>
      <c r="B33" s="48">
        <f t="shared" si="0"/>
        <v>3.725455538356115</v>
      </c>
      <c r="C33" s="48">
        <f t="shared" si="1"/>
        <v>3.725455538356115</v>
      </c>
      <c r="H33" s="50" t="s">
        <v>69</v>
      </c>
      <c r="I33" s="51"/>
      <c r="J33" s="52"/>
    </row>
    <row r="34" spans="1:15" ht="15.75" customHeight="1" x14ac:dyDescent="0.25">
      <c r="A34" s="48">
        <v>66000</v>
      </c>
      <c r="B34" s="48">
        <f t="shared" si="0"/>
        <v>3.6912222598236344</v>
      </c>
      <c r="C34" s="48">
        <f t="shared" si="1"/>
        <v>3.6912222598236344</v>
      </c>
      <c r="H34" s="53" t="s">
        <v>70</v>
      </c>
      <c r="I34" s="37"/>
      <c r="J34" s="54">
        <v>1.1000000000000001</v>
      </c>
    </row>
    <row r="35" spans="1:15" ht="15.75" customHeight="1" x14ac:dyDescent="0.25">
      <c r="A35" s="48">
        <v>68000</v>
      </c>
      <c r="B35" s="48">
        <f t="shared" si="0"/>
        <v>3.6583116749392723</v>
      </c>
      <c r="C35" s="48">
        <f t="shared" si="1"/>
        <v>3.6583116749392723</v>
      </c>
      <c r="H35" s="53" t="s">
        <v>71</v>
      </c>
      <c r="I35" s="37"/>
      <c r="J35" s="54">
        <v>1.2</v>
      </c>
    </row>
    <row r="36" spans="1:15" ht="15.75" customHeight="1" x14ac:dyDescent="0.25">
      <c r="A36" s="48">
        <v>70000</v>
      </c>
      <c r="B36" s="48">
        <f t="shared" si="0"/>
        <v>3.6266359712846357</v>
      </c>
      <c r="C36" s="48">
        <f t="shared" si="1"/>
        <v>3.6266359712846357</v>
      </c>
      <c r="H36" s="53" t="s">
        <v>72</v>
      </c>
      <c r="I36" s="37"/>
      <c r="J36" s="54">
        <v>1.3</v>
      </c>
    </row>
    <row r="37" spans="1:15" ht="15.75" customHeight="1" x14ac:dyDescent="0.25">
      <c r="H37" s="55" t="s">
        <v>73</v>
      </c>
      <c r="I37" s="56"/>
      <c r="J37" s="57">
        <v>1.5</v>
      </c>
      <c r="M37" s="48">
        <v>1.1000000000000001</v>
      </c>
      <c r="O37" s="48">
        <v>1.2</v>
      </c>
    </row>
    <row r="38" spans="1:15" ht="15.75" customHeight="1" x14ac:dyDescent="0.25">
      <c r="A38" s="58" t="s">
        <v>74</v>
      </c>
    </row>
    <row r="39" spans="1:15" ht="15.75" customHeight="1" x14ac:dyDescent="0.25">
      <c r="A39" s="58"/>
      <c r="H39" s="50" t="s">
        <v>75</v>
      </c>
      <c r="I39" s="51"/>
      <c r="J39" s="52"/>
    </row>
    <row r="40" spans="1:15" ht="15.75" customHeight="1" x14ac:dyDescent="0.25">
      <c r="A40" s="59" t="s">
        <v>104</v>
      </c>
      <c r="H40" s="53" t="s">
        <v>76</v>
      </c>
      <c r="I40" s="37"/>
      <c r="J40" s="54">
        <v>1.1000000000000001</v>
      </c>
    </row>
    <row r="41" spans="1:15" ht="15.75" customHeight="1" x14ac:dyDescent="0.25">
      <c r="A41" s="59" t="s">
        <v>102</v>
      </c>
      <c r="H41" s="53" t="s">
        <v>77</v>
      </c>
      <c r="I41" s="37"/>
      <c r="J41" s="54">
        <v>1.2</v>
      </c>
    </row>
    <row r="42" spans="1:15" ht="15.75" customHeight="1" x14ac:dyDescent="0.25">
      <c r="A42" s="59" t="s">
        <v>103</v>
      </c>
      <c r="H42" s="53" t="s">
        <v>78</v>
      </c>
      <c r="I42" s="37"/>
      <c r="J42" s="54">
        <v>1.3</v>
      </c>
    </row>
    <row r="43" spans="1:15" ht="15.75" customHeight="1" x14ac:dyDescent="0.25">
      <c r="H43" s="55" t="s">
        <v>79</v>
      </c>
      <c r="I43" s="56"/>
      <c r="J43" s="57">
        <v>1.5</v>
      </c>
      <c r="M43" s="48">
        <v>1</v>
      </c>
      <c r="O43" s="48">
        <v>1.2</v>
      </c>
    </row>
    <row r="44" spans="1:15" ht="15.75" customHeight="1" x14ac:dyDescent="0.25">
      <c r="A44" s="58" t="s">
        <v>80</v>
      </c>
    </row>
    <row r="45" spans="1:15" ht="15.75" customHeight="1" x14ac:dyDescent="0.25">
      <c r="A45" s="59" t="s">
        <v>81</v>
      </c>
    </row>
    <row r="46" spans="1:15" ht="15.75" customHeight="1" x14ac:dyDescent="0.25">
      <c r="A46" s="59" t="s">
        <v>82</v>
      </c>
      <c r="H46" s="48" t="s">
        <v>83</v>
      </c>
    </row>
    <row r="47" spans="1:15" ht="15.75" customHeight="1" x14ac:dyDescent="0.25">
      <c r="A47" s="59" t="s">
        <v>84</v>
      </c>
      <c r="H47" s="49" t="s">
        <v>85</v>
      </c>
      <c r="J47" s="48">
        <v>2</v>
      </c>
    </row>
    <row r="48" spans="1:15" ht="15.75" customHeight="1" x14ac:dyDescent="0.25">
      <c r="A48" s="58" t="s">
        <v>86</v>
      </c>
      <c r="H48" s="49" t="s">
        <v>87</v>
      </c>
      <c r="J48" s="48">
        <v>1.5</v>
      </c>
      <c r="M48" s="48">
        <v>1.5</v>
      </c>
      <c r="O48" s="48">
        <v>2</v>
      </c>
    </row>
    <row r="49" spans="1:15" ht="15.75" customHeight="1" x14ac:dyDescent="0.25">
      <c r="A49" s="59" t="s">
        <v>88</v>
      </c>
      <c r="F49" s="48" t="s">
        <v>89</v>
      </c>
      <c r="H49" s="49"/>
      <c r="J49" s="48">
        <v>2</v>
      </c>
    </row>
    <row r="50" spans="1:15" ht="15.75" customHeight="1" x14ac:dyDescent="0.25">
      <c r="A50" s="59" t="s">
        <v>90</v>
      </c>
    </row>
    <row r="51" spans="1:15" ht="15.75" customHeight="1" x14ac:dyDescent="0.25">
      <c r="A51" s="61" t="s">
        <v>99</v>
      </c>
      <c r="H51" s="60" t="s">
        <v>91</v>
      </c>
    </row>
    <row r="52" spans="1:15" ht="15.75" customHeight="1" x14ac:dyDescent="0.25">
      <c r="A52" s="60" t="s">
        <v>98</v>
      </c>
      <c r="H52" s="49" t="s">
        <v>92</v>
      </c>
      <c r="J52" s="48">
        <v>1.5</v>
      </c>
    </row>
    <row r="53" spans="1:15" ht="15.75" customHeight="1" x14ac:dyDescent="0.25">
      <c r="A53" s="59" t="s">
        <v>88</v>
      </c>
      <c r="H53" s="49" t="s">
        <v>93</v>
      </c>
      <c r="J53" s="48">
        <v>1.5</v>
      </c>
    </row>
    <row r="54" spans="1:15" ht="15.75" customHeight="1" x14ac:dyDescent="0.25">
      <c r="A54" s="63" t="s">
        <v>90</v>
      </c>
      <c r="H54" s="49"/>
    </row>
    <row r="55" spans="1:15" ht="15.75" customHeight="1" x14ac:dyDescent="0.25">
      <c r="H55" s="49" t="s">
        <v>94</v>
      </c>
      <c r="J55" s="48">
        <v>1.5</v>
      </c>
      <c r="M55" s="48">
        <v>1.5</v>
      </c>
      <c r="O55" s="48">
        <v>1</v>
      </c>
    </row>
    <row r="56" spans="1:15" ht="15.75" customHeight="1" x14ac:dyDescent="0.2"/>
    <row r="57" spans="1:15" ht="15.75" customHeight="1" x14ac:dyDescent="0.2"/>
    <row r="58" spans="1:15" ht="15.75" customHeight="1" x14ac:dyDescent="0.25">
      <c r="J58" s="48" t="s">
        <v>95</v>
      </c>
      <c r="M58" s="48">
        <f>M55*M48*M43*M37*M30*M26*M18</f>
        <v>7.4250000000000007</v>
      </c>
      <c r="O58" s="48">
        <f>O55*O48*O43*O37*O30*O26*O18</f>
        <v>4.32</v>
      </c>
    </row>
    <row r="59" spans="1:15" ht="15.75" customHeight="1" x14ac:dyDescent="0.2"/>
    <row r="60" spans="1:15" ht="15.75" customHeight="1" x14ac:dyDescent="0.25">
      <c r="J60" s="48" t="s">
        <v>96</v>
      </c>
      <c r="M60" s="48">
        <f>M58*M14</f>
        <v>26.927772086788423</v>
      </c>
      <c r="O60" s="48">
        <f>O58*O14</f>
        <v>28.087761169598465</v>
      </c>
    </row>
    <row r="61" spans="1:15" ht="15.75" customHeight="1" x14ac:dyDescent="0.25">
      <c r="J61" s="48" t="s">
        <v>97</v>
      </c>
      <c r="M61" s="48">
        <f>M58+M14</f>
        <v>11.051635971284636</v>
      </c>
      <c r="O61" s="48">
        <f>O58+O14</f>
        <v>10.821796567036682</v>
      </c>
    </row>
    <row r="62" spans="1:15" ht="15.75" customHeight="1" x14ac:dyDescent="0.2"/>
    <row r="63" spans="1:15" ht="15.75" customHeight="1" x14ac:dyDescent="0.2"/>
    <row r="64" spans="1:1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V9i3lgAHfq01mkYB5Bq4kIDglAqd/oKM9LWf09twPYrvCEMwe3tmOZBOw/9ARzJdYVV0VCozSDFQ2ouQ4gEaFQ==" saltValue="L9JmMKVG1vUa8XTXFQT3rw==" spinCount="100000" sheet="1" objects="1" scenarios="1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21:A1000"/>
  <sheetViews>
    <sheetView workbookViewId="0"/>
  </sheetViews>
  <sheetFormatPr defaultColWidth="12.625" defaultRowHeight="15" customHeight="1" x14ac:dyDescent="0.2"/>
  <cols>
    <col min="1" max="26" width="7.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Fogli di lavoro</vt:lpstr>
      </vt:variant>
      <vt:variant>
        <vt:i4>3</vt:i4>
      </vt:variant>
      <vt:variant>
        <vt:lpstr>Grafici</vt:lpstr>
      </vt:variant>
      <vt:variant>
        <vt:i4>1</vt:i4>
      </vt:variant>
      <vt:variant>
        <vt:lpstr>Intervalli denominati</vt:lpstr>
      </vt:variant>
      <vt:variant>
        <vt:i4>15</vt:i4>
      </vt:variant>
    </vt:vector>
  </HeadingPairs>
  <TitlesOfParts>
    <vt:vector size="19" baseType="lpstr">
      <vt:lpstr>Richiesta</vt:lpstr>
      <vt:lpstr>Foglio1</vt:lpstr>
      <vt:lpstr>Foglio3</vt:lpstr>
      <vt:lpstr>Grafico2</vt:lpstr>
      <vt:lpstr>CATEGORIA</vt:lpstr>
      <vt:lpstr>Cbiv</vt:lpstr>
      <vt:lpstr>Coeff_economico</vt:lpstr>
      <vt:lpstr>Coefficiente_rif</vt:lpstr>
      <vt:lpstr>Cpda</vt:lpstr>
      <vt:lpstr>Cprec</vt:lpstr>
      <vt:lpstr>Crifugio</vt:lpstr>
      <vt:lpstr>esponente</vt:lpstr>
      <vt:lpstr>Richiesta</vt:lpstr>
      <vt:lpstr>SINO</vt:lpstr>
      <vt:lpstr>SINOFito</vt:lpstr>
      <vt:lpstr>TIPO</vt:lpstr>
      <vt:lpstr>TIPO1</vt:lpstr>
      <vt:lpstr>Valore_cercato</vt:lpstr>
      <vt:lpstr>Valore_riferimento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Dario Brioschi</cp:lastModifiedBy>
  <dcterms:created xsi:type="dcterms:W3CDTF">2018-03-18T14:37:38Z</dcterms:created>
  <dcterms:modified xsi:type="dcterms:W3CDTF">2025-12-24T13:41:41Z</dcterms:modified>
</cp:coreProperties>
</file>