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230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iyfq6Q+uuGKDbBCkih4Ykh9/RswA=="/>
    </ext>
  </extLst>
</workbook>
</file>

<file path=xl/calcChain.xml><?xml version="1.0" encoding="utf-8"?>
<calcChain xmlns="http://schemas.openxmlformats.org/spreadsheetml/2006/main">
  <c r="E21" i="1" l="1"/>
  <c r="M60" i="3"/>
  <c r="O58" i="3"/>
  <c r="M58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M14" i="3"/>
  <c r="M61" i="3" s="1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O61" i="3" s="1"/>
  <c r="C5" i="3"/>
  <c r="B5" i="3"/>
  <c r="C4" i="3"/>
  <c r="B4" i="3"/>
  <c r="M3" i="3"/>
  <c r="B3" i="3"/>
  <c r="K64" i="1"/>
  <c r="J64" i="1"/>
  <c r="I64" i="1"/>
  <c r="F64" i="1"/>
  <c r="Q58" i="1"/>
  <c r="N56" i="1"/>
  <c r="L64" i="1" s="1"/>
  <c r="N54" i="1"/>
  <c r="G48" i="1"/>
  <c r="G42" i="1"/>
  <c r="N58" i="1" s="1"/>
  <c r="M64" i="1" s="1"/>
  <c r="G34" i="1"/>
  <c r="H64" i="1" s="1"/>
  <c r="G28" i="1"/>
  <c r="G64" i="1" s="1"/>
  <c r="C64" i="1"/>
  <c r="C67" i="1" s="1"/>
  <c r="L19" i="1"/>
  <c r="E17" i="1"/>
  <c r="F19" i="1" s="1"/>
  <c r="F15" i="1"/>
  <c r="Q13" i="1"/>
  <c r="O64" i="1" s="1"/>
  <c r="Q8" i="1"/>
  <c r="J8" i="1"/>
  <c r="H8" i="1"/>
  <c r="E64" i="1" s="1"/>
  <c r="L5" i="1"/>
  <c r="O60" i="3" l="1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ID#AAAATr2wNX4
alberto    (2021-12-30 13:04:17)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ID#AAAATr2wNYY
alberto    (2021-12-30 13:04:17)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ID#AAAATr2wNYE
alberto    (2021-12-30 13:04:17)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ID#AAAATr2wNX8
alberto    (2021-12-30 13:04:17)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ID#AAAATr2wNYc
alberto    (2021-12-30 13:04:17)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ID#AAAATr2wNXw
alberto    (2021-12-30 13:04:17)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ID#AAAATr2wNYw
alberto    (2021-12-30 13:04:17)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ID#AAAATr2wNYQ
alberto    (2021-12-30 13:04:17)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ID#AAAATr2wNYI
alberto    (2021-12-30 13:04:17)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ID#AAAATr2wNYM
alberto    (2021-12-30 13:04:17)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ID#AAAATr2wNYA
alberto    (2021-12-30 13:04:17)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ID#AAAATr2wNYo
alberto    (2021-12-30 13:04:17)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ID#AAAATr2wNYU
alberto    (2021-12-30 13:04:17)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ID#AAAATr2wNYk
alberto    (2021-12-30 13:04:17)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ID#AAAATr2wNX0
alberto    (2021-12-30 13:04:17)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ID#AAAATr2wNYs
alberto    (2021-12-30 13:04:17)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ID#AAAATr2wNYg
alberto    (2021-12-30 13:04:17)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ID#AAAATr2wNXs
Alberto.Pirovano    (2021-12-30 13:04:17)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Cb1sQPbM69hF6l+GovIAgBZxlQ=="/>
    </ext>
  </extLst>
</comments>
</file>

<file path=xl/sharedStrings.xml><?xml version="1.0" encoding="utf-8"?>
<sst xmlns="http://schemas.openxmlformats.org/spreadsheetml/2006/main" count="116" uniqueCount="105">
  <si>
    <t>ALL. 2d - Scheda richiesta contributo fondo stabile pro-rifugi -MODULO PER INTERVENTI SU RIFUGI DI IMPORTO &gt;= 40.000 €</t>
  </si>
  <si>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</si>
  <si>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</si>
  <si>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</si>
  <si>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</si>
  <si>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</si>
  <si>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</si>
  <si>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</si>
  <si>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</si>
  <si>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</si>
  <si>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</si>
  <si>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</si>
  <si>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</si>
  <si>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</si>
  <si>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</si>
  <si>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</si>
  <si>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</si>
  <si>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</si>
  <si>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</si>
  <si>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</si>
  <si>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</si>
  <si>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</si>
  <si>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</si>
  <si>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</si>
  <si>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</si>
  <si>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</si>
  <si>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</si>
  <si>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</si>
  <si>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</si>
  <si>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</si>
  <si>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</si>
  <si>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</si>
  <si>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</si>
  <si>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</si>
  <si>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</si>
  <si>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</si>
  <si>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</si>
  <si>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</si>
  <si>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</si>
  <si>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</si>
  <si>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P4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</si>
  <si>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</si>
  <si>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</si>
  <si>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</si>
  <si>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</si>
  <si>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</si>
  <si>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</si>
  <si>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</si>
  <si>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</si>
  <si>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</si>
  <si>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</si>
  <si>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</si>
  <si>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</si>
  <si>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</si>
  <si>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</si>
  <si>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</si>
  <si>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</si>
  <si>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</si>
  <si>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</si>
  <si>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</si>
  <si>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</si>
  <si>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</si>
  <si>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</si>
  <si>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</si>
  <si>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</si>
  <si>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</si>
  <si>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</si>
  <si>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</si>
  <si>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</si>
  <si>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</si>
  <si>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</si>
  <si>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</si>
  <si>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</si>
  <si>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</si>
  <si>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</si>
  <si>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</si>
  <si>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</si>
  <si>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</si>
  <si>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C</t>
  </si>
  <si>
    <t>&gt; 20 %</t>
  </si>
  <si>
    <t>D</t>
  </si>
  <si>
    <t>&gt; 35 %</t>
  </si>
  <si>
    <t>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</si>
  <si>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</si>
  <si>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</si>
  <si>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</si>
  <si>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</si>
  <si>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</si>
  <si>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</si>
  <si>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</si>
  <si>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</si>
  <si>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</si>
  <si>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</si>
  <si>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</si>
  <si>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</si>
  <si>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</si>
  <si>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SINOFito</t>
  </si>
  <si>
    <t>Coefficienti premiali</t>
  </si>
  <si>
    <t>SI (fitodepurazione)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</si>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</sst>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6"/>
      <color theme="1"/>
      <name val="Calibri"/>
    </font>
    <font>
      <b/>
      <sz val="16"/>
      <color theme="1"/>
      <name val="Calibri"/>
    </font>
    <font>
      <sz val="18"/>
      <color theme="1"/>
      <name val="Calibri"/>
    </font>
    <font>
      <b/>
      <sz val="22"/>
      <color theme="1"/>
      <name val="Calibri"/>
    </font>
    <font>
      <sz val="11"/>
      <color theme="1"/>
      <name val="Calibri"/>
    </font>
    <font>
      <sz val="9"/>
      <color theme="1"/>
      <name val="Tahoma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9" fillId="5" borderId="15" xfId="0" applyFont="1" applyFill="1" applyBorder="1"/>
    <xf numFmtId="0" fontId="1" fillId="5" borderId="16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5" borderId="1" xfId="0" applyFont="1" applyFill="1" applyBorder="1" applyAlignment="1">
      <alignment horizontal="right"/>
    </xf>
    <xf numFmtId="0" fontId="1" fillId="5" borderId="23" xfId="0" applyFont="1" applyFill="1" applyBorder="1"/>
    <xf numFmtId="0" fontId="1" fillId="5" borderId="24" xfId="0" applyFont="1" applyFill="1" applyBorder="1"/>
    <xf numFmtId="0" fontId="1" fillId="2" borderId="18" xfId="0" applyFont="1" applyFill="1" applyBorder="1"/>
    <xf numFmtId="0" fontId="9" fillId="5" borderId="25" xfId="0" applyFont="1" applyFill="1" applyBorder="1"/>
    <xf numFmtId="0" fontId="1" fillId="5" borderId="26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8" fillId="5" borderId="25" xfId="0" applyFont="1" applyFill="1" applyBorder="1"/>
    <xf numFmtId="0" fontId="1" fillId="5" borderId="24" xfId="0" applyFont="1" applyFill="1" applyBorder="1" applyAlignment="1">
      <alignment horizontal="center" vertical="center"/>
    </xf>
    <xf numFmtId="0" fontId="10" fillId="5" borderId="1" xfId="0" applyFont="1" applyFill="1" applyBorder="1"/>
    <xf numFmtId="0" fontId="11" fillId="4" borderId="10" xfId="0" applyFont="1" applyFill="1" applyBorder="1"/>
    <xf numFmtId="0" fontId="9" fillId="2" borderId="1" xfId="0" applyFont="1" applyFill="1" applyBorder="1"/>
    <xf numFmtId="0" fontId="11" fillId="2" borderId="1" xfId="0" applyFont="1" applyFill="1" applyBorder="1"/>
    <xf numFmtId="0" fontId="11" fillId="3" borderId="30" xfId="0" applyFont="1" applyFill="1" applyBorder="1"/>
    <xf numFmtId="0" fontId="11" fillId="6" borderId="15" xfId="0" applyFont="1" applyFill="1" applyBorder="1"/>
    <xf numFmtId="0" fontId="11" fillId="3" borderId="15" xfId="0" applyFont="1" applyFill="1" applyBorder="1"/>
    <xf numFmtId="0" fontId="11" fillId="3" borderId="16" xfId="0" applyFont="1" applyFill="1" applyBorder="1"/>
    <xf numFmtId="0" fontId="11" fillId="3" borderId="17" xfId="0" applyFont="1" applyFill="1" applyBorder="1"/>
    <xf numFmtId="0" fontId="11" fillId="3" borderId="31" xfId="0" applyFont="1" applyFill="1" applyBorder="1"/>
    <xf numFmtId="0" fontId="11" fillId="6" borderId="20" xfId="0" applyFont="1" applyFill="1" applyBorder="1"/>
    <xf numFmtId="0" fontId="11" fillId="3" borderId="20" xfId="0" applyFont="1" applyFill="1" applyBorder="1"/>
    <xf numFmtId="0" fontId="11" fillId="3" borderId="21" xfId="0" applyFont="1" applyFill="1" applyBorder="1"/>
    <xf numFmtId="0" fontId="11" fillId="3" borderId="22" xfId="0" applyFont="1" applyFill="1" applyBorder="1"/>
    <xf numFmtId="0" fontId="4" fillId="3" borderId="21" xfId="0" applyFont="1" applyFill="1" applyBorder="1"/>
    <xf numFmtId="0" fontId="12" fillId="3" borderId="22" xfId="0" applyFont="1" applyFill="1" applyBorder="1"/>
    <xf numFmtId="0" fontId="6" fillId="7" borderId="30" xfId="0" applyFont="1" applyFill="1" applyBorder="1"/>
    <xf numFmtId="0" fontId="13" fillId="7" borderId="31" xfId="0" applyFont="1" applyFill="1" applyBorder="1"/>
    <xf numFmtId="0" fontId="14" fillId="0" borderId="0" xfId="0" applyFont="1"/>
    <xf numFmtId="0" fontId="1" fillId="0" borderId="0" xfId="0" applyFont="1" applyAlignment="1">
      <alignment horizontal="right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5" xfId="0" applyFont="1" applyBorder="1" applyAlignment="1" applyProtection="1">
      <protection locked="0"/>
    </xf>
    <xf numFmtId="164" fontId="1" fillId="0" borderId="28" xfId="0" applyNumberFormat="1" applyFont="1" applyBorder="1" applyProtection="1">
      <protection locked="0"/>
    </xf>
    <xf numFmtId="164" fontId="1" fillId="0" borderId="29" xfId="0" applyNumberFormat="1" applyFont="1" applyBorder="1" applyProtection="1">
      <protection locked="0"/>
    </xf>
    <xf numFmtId="0" fontId="1" fillId="0" borderId="32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2.69240746475176</c:v>
                </c:pt>
                <c:pt idx="1">
                  <c:v>2.7670561551522197</c:v>
                </c:pt>
                <c:pt idx="2">
                  <c:v>2.8890747815205113</c:v>
                </c:pt>
                <c:pt idx="3">
                  <c:v>2.9874131292561357</c:v>
                </c:pt>
                <c:pt idx="4">
                  <c:v>3.0702410372543296</c:v>
                </c:pt>
                <c:pt idx="5">
                  <c:v>3.1420601209270576</c:v>
                </c:pt>
                <c:pt idx="6">
                  <c:v>3.2056291800962384</c:v>
                </c:pt>
                <c:pt idx="7">
                  <c:v>3.2627677508158737</c:v>
                </c:pt>
                <c:pt idx="8">
                  <c:v>3.314742408677279</c:v>
                </c:pt>
                <c:pt idx="9">
                  <c:v>3.3624720842652103</c:v>
                </c:pt>
                <c:pt idx="10">
                  <c:v>3.4066457268273194</c:v>
                </c:pt>
                <c:pt idx="11">
                  <c:v>3.4477938251231874</c:v>
                </c:pt>
                <c:pt idx="12">
                  <c:v>3.4863339895824641</c:v>
                </c:pt>
                <c:pt idx="13">
                  <c:v>3.5226011580399761</c:v>
                </c:pt>
                <c:pt idx="14">
                  <c:v>3.5568682770046625</c:v>
                </c:pt>
                <c:pt idx="15">
                  <c:v>3.5893608610076733</c:v>
                </c:pt>
                <c:pt idx="16">
                  <c:v>3.620267490752759</c:v>
                </c:pt>
                <c:pt idx="17">
                  <c:v>3.6497475425274062</c:v>
                </c:pt>
                <c:pt idx="18">
                  <c:v>3.6779369844369456</c:v>
                </c:pt>
                <c:pt idx="19">
                  <c:v>3.7049527941804494</c:v>
                </c:pt>
                <c:pt idx="20">
                  <c:v>3.7308963753810156</c:v>
                </c:pt>
                <c:pt idx="21">
                  <c:v>3.7558562341135038</c:v>
                </c:pt>
                <c:pt idx="22">
                  <c:v>3.7799101006379687</c:v>
                </c:pt>
                <c:pt idx="23">
                  <c:v>3.8031266293844261</c:v>
                </c:pt>
                <c:pt idx="24">
                  <c:v>3.8255667743407109</c:v>
                </c:pt>
                <c:pt idx="25">
                  <c:v>3.8472849117796248</c:v>
                </c:pt>
                <c:pt idx="26">
                  <c:v>3.8683297642731986</c:v>
                </c:pt>
                <c:pt idx="27">
                  <c:v>3.8887451669273858</c:v>
                </c:pt>
                <c:pt idx="28">
                  <c:v>3.9085707072319957</c:v>
                </c:pt>
                <c:pt idx="29">
                  <c:v>3.9278422628457972</c:v>
                </c:pt>
                <c:pt idx="30">
                  <c:v>3.9465924563309285</c:v>
                </c:pt>
                <c:pt idx="31">
                  <c:v>3.9648510418306397</c:v>
                </c:pt>
                <c:pt idx="32">
                  <c:v>3.9826452356092696</c:v>
                </c:pt>
                <c:pt idx="3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1-41E0-B3BD-8609FDC0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812198"/>
        <c:axId val="805461973"/>
      </c:lineChart>
      <c:catAx>
        <c:axId val="5268121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805461973"/>
        <c:crosses val="autoZero"/>
        <c:auto val="1"/>
        <c:lblAlgn val="ctr"/>
        <c:lblOffset val="100"/>
        <c:noMultiLvlLbl val="1"/>
      </c:catAx>
      <c:valAx>
        <c:axId val="8054619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5268121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65</xdr:row>
      <xdr:rowOff>0</xdr:rowOff>
    </xdr:from>
    <xdr:ext cx="5705475" cy="590550"/>
    <xdr:sp macro="" textlink="">
      <xdr:nvSpPr>
        <xdr:cNvPr id="3" name="Shape 3"/>
        <xdr:cNvSpPr txBox="1"/>
      </xdr:nvSpPr>
      <xdr:spPr>
        <a:xfrm>
          <a:off x="2493263" y="3489488"/>
          <a:ext cx="5705474" cy="581025"/>
        </a:xfrm>
        <a:prstGeom prst="rect">
          <a:avLst/>
        </a:prstGeom>
        <a:solidFill>
          <a:srgbClr val="FFFF99"/>
        </a:solidFill>
        <a:ln>
          <a:noFill/>
        </a:ln>
        <a:effectLst>
          <a:outerShdw blurRad="50800" dist="38100" dir="5400000" algn="t" rotWithShape="0">
            <a:srgbClr val="000000">
              <a:alpha val="40000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1609125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abSelected="1" workbookViewId="0">
      <selection activeCell="M67" sqref="M67:P67"/>
    </sheetView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 t="s">
        <v>1</v>
      </c>
      <c r="C3" s="87"/>
      <c r="D3" s="88"/>
      <c r="E3" s="1"/>
      <c r="F3" s="1"/>
      <c r="G3" s="3" t="s">
        <v>2</v>
      </c>
      <c r="H3" s="87"/>
      <c r="I3" s="89"/>
      <c r="J3" s="89"/>
      <c r="K3" s="88"/>
      <c r="L3" s="1"/>
      <c r="M3" s="1" t="s">
        <v>3</v>
      </c>
      <c r="N3" s="1"/>
      <c r="O3" s="1"/>
      <c r="P3" s="1"/>
      <c r="Q3" s="90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4</v>
      </c>
      <c r="K5" s="90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5</v>
      </c>
      <c r="C8" s="90"/>
      <c r="D8" s="10"/>
      <c r="E8" s="10"/>
      <c r="F8" s="10"/>
      <c r="G8" s="10"/>
      <c r="H8" s="11">
        <f>Cbiv</f>
        <v>1</v>
      </c>
      <c r="I8" s="10" t="s">
        <v>6</v>
      </c>
      <c r="J8" s="11">
        <f>IF(C8="C",1,IF(C8="D",1.5,IF(C8="E",2,1)))</f>
        <v>1</v>
      </c>
      <c r="K8" s="12" t="s">
        <v>7</v>
      </c>
      <c r="L8" s="1"/>
      <c r="M8" s="1" t="s">
        <v>8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9</v>
      </c>
      <c r="C11" s="1"/>
      <c r="D11" s="1"/>
      <c r="E11" s="91"/>
      <c r="F11" s="1"/>
      <c r="G11" s="1"/>
      <c r="H11" s="1"/>
      <c r="I11" s="1"/>
      <c r="J11" s="1"/>
      <c r="K11" s="1"/>
      <c r="L11" s="1"/>
      <c r="M11" s="1" t="s">
        <v>10</v>
      </c>
      <c r="N11" s="1"/>
      <c r="O11" s="1"/>
      <c r="P11" s="1"/>
      <c r="Q11" s="90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11</v>
      </c>
      <c r="C13" s="1"/>
      <c r="D13" s="1"/>
      <c r="E13" s="91"/>
      <c r="F13" s="1"/>
      <c r="G13" s="1"/>
      <c r="H13" s="1"/>
      <c r="I13" s="1"/>
      <c r="J13" s="1"/>
      <c r="K13" s="1"/>
      <c r="L13" s="1"/>
      <c r="M13" s="1" t="s">
        <v>12</v>
      </c>
      <c r="N13" s="1"/>
      <c r="O13" s="1"/>
      <c r="P13" s="1"/>
      <c r="Q13" s="11">
        <f>IF(Q3=2018,0.7,IF(Q3=2017,0.8,IF(Q3=2016,0.8,IF(Q3=2015,0.9,1))))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13</v>
      </c>
      <c r="C15" s="1"/>
      <c r="D15" s="1"/>
      <c r="E15" s="91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14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15</v>
      </c>
      <c r="C19" s="1"/>
      <c r="D19" s="1"/>
      <c r="E19" s="91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IF(Q3&gt;2018,"NON AMMISSIBILE","")</f>
        <v/>
      </c>
      <c r="M19" s="1"/>
      <c r="N19" s="1"/>
      <c r="O19" s="21"/>
      <c r="P19" s="1"/>
      <c r="Q19" s="1"/>
      <c r="R19" s="1"/>
    </row>
    <row r="20" spans="1:20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thickBot="1" x14ac:dyDescent="0.3">
      <c r="A21" s="1"/>
      <c r="B21" s="1" t="s">
        <v>16</v>
      </c>
      <c r="C21" s="1"/>
      <c r="D21" s="1"/>
      <c r="E21" s="11">
        <f>ROUND(Coefficiente_rif*(Richiesta/Valore_riferimento)^esponente,3)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17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18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90"/>
      <c r="E28" s="33"/>
      <c r="F28" s="33"/>
      <c r="G28" s="11">
        <f>IF(D28="SI",1.5,1)</f>
        <v>1</v>
      </c>
      <c r="H28" s="33" t="s">
        <v>20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22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90"/>
      <c r="E34" s="33"/>
      <c r="F34" s="33"/>
      <c r="G34" s="11">
        <f>IF(D34="SI",1.5,1)</f>
        <v>1</v>
      </c>
      <c r="H34" s="33" t="s">
        <v>23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24</v>
      </c>
      <c r="C36" s="33"/>
      <c r="D36" s="33"/>
      <c r="E36" s="33"/>
      <c r="F36" s="33"/>
      <c r="G36" s="91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41" t="s">
        <v>25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7"/>
      <c r="Q39" s="1"/>
      <c r="R39" s="1"/>
      <c r="S39" s="37"/>
      <c r="T39" s="37"/>
    </row>
    <row r="40" spans="1:20" ht="15.75" customHeight="1" x14ac:dyDescent="0.25">
      <c r="A40" s="1"/>
      <c r="B40" s="43" t="s">
        <v>26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44"/>
      <c r="Q40" s="1"/>
      <c r="R40" s="1"/>
      <c r="S40" s="37"/>
      <c r="T40" s="37"/>
    </row>
    <row r="41" spans="1:20" ht="15.75" customHeight="1" x14ac:dyDescent="0.25">
      <c r="A41" s="1"/>
      <c r="B41" s="4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44"/>
      <c r="Q41" s="1"/>
      <c r="R41" s="1"/>
      <c r="S41" s="37"/>
      <c r="T41" s="37"/>
    </row>
    <row r="42" spans="1:20" ht="15.75" customHeight="1" x14ac:dyDescent="0.25">
      <c r="A42" s="1"/>
      <c r="B42" s="43"/>
      <c r="C42" s="45" t="s">
        <v>27</v>
      </c>
      <c r="D42" s="92"/>
      <c r="E42" s="33" t="s">
        <v>28</v>
      </c>
      <c r="F42" s="33"/>
      <c r="G42" s="11">
        <f>IF(D42&gt;=180,1.5,IF(D42&gt;=100,1.3,IF(D42&gt;=50,1.2,IF(D42&gt;=20,1.1,1))))</f>
        <v>1</v>
      </c>
      <c r="H42" s="33" t="s">
        <v>29</v>
      </c>
      <c r="I42" s="33"/>
      <c r="J42" s="33"/>
      <c r="K42" s="33"/>
      <c r="L42" s="33"/>
      <c r="M42" s="33"/>
      <c r="N42" s="33"/>
      <c r="O42" s="33"/>
      <c r="P42" s="44"/>
      <c r="Q42" s="1"/>
      <c r="R42" s="1"/>
      <c r="S42" s="37"/>
      <c r="T42" s="37"/>
    </row>
    <row r="43" spans="1:20" ht="15.75" customHeight="1" x14ac:dyDescent="0.25">
      <c r="A43" s="1"/>
      <c r="B43" s="46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7"/>
      <c r="Q43" s="1"/>
      <c r="R43" s="1"/>
      <c r="S43" s="37"/>
      <c r="T43" s="37"/>
    </row>
    <row r="44" spans="1:20" ht="15.75" customHeight="1" x14ac:dyDescent="0.25">
      <c r="A44" s="1"/>
      <c r="B44" s="4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1"/>
      <c r="Q44" s="1"/>
      <c r="R44" s="1"/>
      <c r="S44" s="37"/>
      <c r="T44" s="37"/>
    </row>
    <row r="45" spans="1:20" ht="24" customHeight="1" x14ac:dyDescent="0.3">
      <c r="A45" s="1"/>
      <c r="B45" s="49" t="s">
        <v>30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50"/>
      <c r="Q45" s="1"/>
      <c r="R45" s="1"/>
      <c r="S45" s="37"/>
      <c r="T45" s="37"/>
    </row>
    <row r="46" spans="1:20" ht="20.25" customHeight="1" x14ac:dyDescent="0.25">
      <c r="A46" s="1"/>
      <c r="B46" s="43" t="s">
        <v>31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44"/>
      <c r="Q46" s="1"/>
      <c r="R46" s="51"/>
      <c r="S46" s="37"/>
      <c r="T46" s="37"/>
    </row>
    <row r="47" spans="1:20" ht="15.75" customHeight="1" x14ac:dyDescent="0.25">
      <c r="A47" s="1"/>
      <c r="B47" s="43" t="s">
        <v>32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44"/>
      <c r="Q47" s="1"/>
      <c r="R47" s="51"/>
      <c r="S47" s="37"/>
      <c r="T47" s="37"/>
    </row>
    <row r="48" spans="1:20" ht="15.75" customHeight="1" x14ac:dyDescent="0.25">
      <c r="A48" s="1"/>
      <c r="B48" s="43"/>
      <c r="C48" s="45" t="s">
        <v>27</v>
      </c>
      <c r="D48" s="92"/>
      <c r="E48" s="33" t="s">
        <v>33</v>
      </c>
      <c r="F48" s="33"/>
      <c r="G48" s="11">
        <f>IF(D48&gt;70,1.5,IF(D48&gt;50,1.3,IF(D48&gt;35,1.2,IF(D48&gt;20,1.1,1))))</f>
        <v>1</v>
      </c>
      <c r="H48" s="33" t="s">
        <v>34</v>
      </c>
      <c r="I48" s="33"/>
      <c r="J48" s="33"/>
      <c r="K48" s="33"/>
      <c r="L48" s="33"/>
      <c r="M48" s="33"/>
      <c r="N48" s="33"/>
      <c r="O48" s="33"/>
      <c r="P48" s="44"/>
      <c r="Q48" s="1"/>
      <c r="R48" s="51"/>
      <c r="S48" s="37"/>
      <c r="T48" s="37"/>
    </row>
    <row r="49" spans="1:20" ht="15.75" customHeight="1" x14ac:dyDescent="0.25">
      <c r="A49" s="1"/>
      <c r="B49" s="46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7"/>
      <c r="Q49" s="1"/>
      <c r="R49" s="1"/>
      <c r="S49" s="37"/>
      <c r="T49" s="37"/>
    </row>
    <row r="50" spans="1:20" ht="15.75" customHeight="1" x14ac:dyDescent="0.25">
      <c r="A50" s="1"/>
      <c r="B50" s="4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1"/>
      <c r="Q50" s="1"/>
      <c r="R50" s="52"/>
      <c r="S50" s="37"/>
      <c r="T50" s="37"/>
    </row>
    <row r="51" spans="1:20" ht="15.75" customHeight="1" x14ac:dyDescent="0.25">
      <c r="A51" s="1"/>
      <c r="B51" s="4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1"/>
      <c r="Q51" s="1"/>
      <c r="R51" s="52"/>
      <c r="S51" s="37"/>
      <c r="T51" s="37"/>
    </row>
    <row r="52" spans="1:20" ht="21.75" customHeight="1" x14ac:dyDescent="0.3">
      <c r="A52" s="1"/>
      <c r="B52" s="53" t="s">
        <v>35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50"/>
      <c r="Q52" s="1"/>
      <c r="R52" s="51"/>
      <c r="S52" s="37"/>
      <c r="T52" s="37"/>
    </row>
    <row r="53" spans="1:20" ht="15.75" customHeight="1" x14ac:dyDescent="0.25">
      <c r="A53" s="1"/>
      <c r="B53" s="43"/>
      <c r="C53" s="33"/>
      <c r="D53" s="33"/>
      <c r="E53" s="33"/>
      <c r="F53" s="33"/>
      <c r="G53" s="33"/>
      <c r="H53" s="33"/>
      <c r="I53" s="33"/>
      <c r="J53" s="33"/>
      <c r="K53" s="33"/>
      <c r="L53" s="39"/>
      <c r="M53" s="33"/>
      <c r="N53" s="33"/>
      <c r="O53" s="33"/>
      <c r="P53" s="54" t="s">
        <v>36</v>
      </c>
      <c r="Q53" s="1"/>
      <c r="R53" s="51"/>
      <c r="S53" s="37"/>
      <c r="T53" s="37"/>
    </row>
    <row r="54" spans="1:20" ht="15.75" customHeight="1" x14ac:dyDescent="0.25">
      <c r="A54" s="1"/>
      <c r="B54" s="43"/>
      <c r="C54" s="33" t="s">
        <v>37</v>
      </c>
      <c r="D54" s="33"/>
      <c r="E54" s="33"/>
      <c r="F54" s="33"/>
      <c r="G54" s="33"/>
      <c r="H54" s="33"/>
      <c r="I54" s="33"/>
      <c r="J54" s="33"/>
      <c r="K54" s="33"/>
      <c r="L54" s="93"/>
      <c r="M54" s="33"/>
      <c r="N54" s="11">
        <f>IF(L54="SI",1.5,1)</f>
        <v>1</v>
      </c>
      <c r="O54" s="33" t="s">
        <v>38</v>
      </c>
      <c r="P54" s="95"/>
      <c r="Q54" s="1"/>
      <c r="R54" s="51"/>
      <c r="S54" s="37"/>
      <c r="T54" s="37"/>
    </row>
    <row r="55" spans="1:20" ht="15.75" customHeight="1" x14ac:dyDescent="0.25">
      <c r="A55" s="1"/>
      <c r="B55" s="4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44"/>
      <c r="Q55" s="1"/>
      <c r="R55" s="51"/>
      <c r="S55" s="37"/>
      <c r="T55" s="37"/>
    </row>
    <row r="56" spans="1:20" ht="15.75" customHeight="1" x14ac:dyDescent="0.25">
      <c r="A56" s="1"/>
      <c r="B56" s="43"/>
      <c r="C56" s="33" t="s">
        <v>39</v>
      </c>
      <c r="D56" s="33"/>
      <c r="E56" s="33"/>
      <c r="F56" s="33"/>
      <c r="G56" s="33"/>
      <c r="H56" s="33"/>
      <c r="I56" s="33"/>
      <c r="J56" s="33"/>
      <c r="K56" s="33"/>
      <c r="L56" s="94"/>
      <c r="M56" s="33"/>
      <c r="N56" s="11">
        <f>IF(L56="SI",1.3,IF(L56="Si (fitodepurazione)",1.5,1))</f>
        <v>1</v>
      </c>
      <c r="O56" s="33" t="s">
        <v>40</v>
      </c>
      <c r="P56" s="96"/>
      <c r="Q56" s="1"/>
      <c r="R56" s="51"/>
      <c r="S56" s="37"/>
      <c r="T56" s="37"/>
    </row>
    <row r="57" spans="1:20" ht="15.75" customHeight="1" x14ac:dyDescent="0.25">
      <c r="A57" s="1"/>
      <c r="B57" s="4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4"/>
      <c r="Q57" s="1"/>
      <c r="R57" s="1"/>
      <c r="S57" s="37"/>
      <c r="T57" s="37"/>
    </row>
    <row r="58" spans="1:20" ht="15.75" customHeight="1" x14ac:dyDescent="0.35">
      <c r="A58" s="1"/>
      <c r="B58" s="43"/>
      <c r="C58" s="33"/>
      <c r="D58" s="33"/>
      <c r="E58" s="33"/>
      <c r="F58" s="33"/>
      <c r="G58" s="33"/>
      <c r="H58" s="33"/>
      <c r="I58" s="55" t="s">
        <v>41</v>
      </c>
      <c r="J58" s="55"/>
      <c r="K58" s="55"/>
      <c r="L58" s="55"/>
      <c r="M58" s="55"/>
      <c r="N58" s="56">
        <f>(SUM(G42,G48,N54,N56)/4)</f>
        <v>1</v>
      </c>
      <c r="O58" s="55" t="s">
        <v>42</v>
      </c>
      <c r="P58" s="44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x14ac:dyDescent="0.25">
      <c r="A59" s="1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57" t="s">
        <v>43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58"/>
      <c r="C63" s="59" t="s">
        <v>44</v>
      </c>
      <c r="D63" s="58"/>
      <c r="E63" s="60" t="s">
        <v>6</v>
      </c>
      <c r="F63" s="61" t="s">
        <v>45</v>
      </c>
      <c r="G63" s="62" t="s">
        <v>20</v>
      </c>
      <c r="H63" s="63" t="s">
        <v>23</v>
      </c>
      <c r="I63" s="62" t="s">
        <v>29</v>
      </c>
      <c r="J63" s="62" t="s">
        <v>34</v>
      </c>
      <c r="K63" s="62" t="s">
        <v>38</v>
      </c>
      <c r="L63" s="62" t="s">
        <v>40</v>
      </c>
      <c r="M63" s="63" t="s">
        <v>42</v>
      </c>
      <c r="N63" s="1"/>
      <c r="O63" s="59" t="s">
        <v>46</v>
      </c>
      <c r="P63" s="1"/>
      <c r="Q63" s="1"/>
      <c r="R63" s="1"/>
    </row>
    <row r="64" spans="1:20" ht="15.75" customHeight="1" x14ac:dyDescent="0.35">
      <c r="A64" s="1"/>
      <c r="B64" s="58"/>
      <c r="C64" s="64">
        <f>E21</f>
        <v>0</v>
      </c>
      <c r="D64" s="58"/>
      <c r="E64" s="65">
        <f>H8</f>
        <v>1</v>
      </c>
      <c r="F64" s="66">
        <f>Q8</f>
        <v>1</v>
      </c>
      <c r="G64" s="67">
        <f>G28</f>
        <v>1</v>
      </c>
      <c r="H64" s="68">
        <f>G34</f>
        <v>1</v>
      </c>
      <c r="I64" s="69">
        <f>G42</f>
        <v>1</v>
      </c>
      <c r="J64" s="69">
        <f>G48</f>
        <v>1</v>
      </c>
      <c r="K64" s="69">
        <f>N54</f>
        <v>1</v>
      </c>
      <c r="L64" s="69">
        <f>N56</f>
        <v>1</v>
      </c>
      <c r="M64" s="70">
        <f>N58</f>
        <v>1</v>
      </c>
      <c r="N64" s="1"/>
      <c r="O64" s="64">
        <f>Cprec</f>
        <v>1</v>
      </c>
      <c r="P64" s="1"/>
      <c r="Q64" s="1"/>
      <c r="R64" s="1"/>
    </row>
    <row r="65" spans="1:1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25">
      <c r="A66" s="1"/>
      <c r="B66" s="1"/>
      <c r="C66" s="71" t="s">
        <v>47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 x14ac:dyDescent="0.45">
      <c r="A67" s="1"/>
      <c r="B67" s="1"/>
      <c r="C67" s="72">
        <f>ROUND(PRODUCT(C64,E64,F64,G64,H64,M64,O64),4)</f>
        <v>0</v>
      </c>
      <c r="D67" s="1"/>
      <c r="E67" s="1"/>
      <c r="F67" s="1"/>
      <c r="G67" s="1"/>
      <c r="H67" s="1"/>
      <c r="I67" s="1"/>
      <c r="J67" s="1" t="s">
        <v>48</v>
      </c>
      <c r="K67" s="1"/>
      <c r="L67" s="1"/>
      <c r="M67" s="97"/>
      <c r="N67" s="97"/>
      <c r="O67" s="97"/>
      <c r="P67" s="97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ACPCdpbpofuGDc52UKYsmX9XCkkUdOZCzTaEmJMJJGLym5p5RJx+SSho8Y5z2/8VXg0f3I1MHSfL2gS9eteHaA==" saltValue="W+g5thhpPBUHJLaRP2nUVQ==" spinCount="100000" sheet="1" objects="1" scenarios="1"/>
  <dataValidations count="5">
    <dataValidation type="decimal" operator="greaterThanOrEqual" allowBlank="1" showErrorMessage="1" sqref="E11">
      <formula1>40000</formula1>
    </dataValidation>
    <dataValidation type="list" allowBlank="1" showErrorMessage="1" sqref="C8:C9">
      <formula1>CATEGORIA</formula1>
    </dataValidation>
    <dataValidation type="list" allowBlank="1" showErrorMessage="1" sqref="D28 D34 L54">
      <formula1>SINO</formula1>
    </dataValidation>
    <dataValidation type="decimal" allowBlank="1" showErrorMessage="1" sqref="E19">
      <formula1>0</formula1>
      <formula2>70000</formula2>
    </dataValidation>
    <dataValidation type="decimal" operator="greaterThan" allowBlank="1" showErrorMessage="1" sqref="G36">
      <formula1>E11*0.5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Foglio1!$A$52:$A$54</xm:f>
          </x14:formula1>
          <xm:sqref>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73">
        <v>5000</v>
      </c>
      <c r="B3" s="73">
        <f t="shared" ref="B3:B36" si="0">Coefficiente_rif*(A3/Valore_riferimento)^esponente</f>
        <v>2.69240746475176</v>
      </c>
      <c r="L3" s="74" t="s">
        <v>49</v>
      </c>
      <c r="M3" s="73">
        <f>Coefficiente_rif*(Valore_cercato/Valore_riferimento)^esponente</f>
        <v>3.8031266293844261</v>
      </c>
    </row>
    <row r="4" spans="1:15" x14ac:dyDescent="0.25">
      <c r="A4" s="73">
        <v>6000</v>
      </c>
      <c r="B4" s="73">
        <f t="shared" si="0"/>
        <v>2.7670561551522197</v>
      </c>
      <c r="C4" s="73">
        <f t="shared" ref="C4:C36" si="1">Coefficiente_rif*(A4/24000)^esponente</f>
        <v>3.2490095854249419</v>
      </c>
    </row>
    <row r="5" spans="1:15" x14ac:dyDescent="0.25">
      <c r="A5" s="73">
        <v>8000</v>
      </c>
      <c r="B5" s="73">
        <f t="shared" si="0"/>
        <v>2.8890747815205113</v>
      </c>
      <c r="C5" s="73">
        <f t="shared" si="1"/>
        <v>3.3922808688547339</v>
      </c>
      <c r="L5" s="74" t="s">
        <v>50</v>
      </c>
      <c r="M5" s="73">
        <v>4</v>
      </c>
    </row>
    <row r="6" spans="1:15" x14ac:dyDescent="0.25">
      <c r="A6" s="73">
        <v>10000</v>
      </c>
      <c r="B6" s="73">
        <f t="shared" si="0"/>
        <v>2.9874131292561357</v>
      </c>
      <c r="C6" s="73">
        <f t="shared" si="1"/>
        <v>3.5077473489306752</v>
      </c>
    </row>
    <row r="7" spans="1:15" x14ac:dyDescent="0.25">
      <c r="A7" s="73">
        <v>12000</v>
      </c>
      <c r="B7" s="73">
        <f t="shared" si="0"/>
        <v>3.0702410372543296</v>
      </c>
      <c r="C7" s="73">
        <f t="shared" si="1"/>
        <v>3.6050018504433208</v>
      </c>
      <c r="L7" s="74" t="s">
        <v>51</v>
      </c>
      <c r="M7" s="73">
        <v>50000</v>
      </c>
    </row>
    <row r="8" spans="1:15" x14ac:dyDescent="0.25">
      <c r="A8" s="73">
        <v>14000</v>
      </c>
      <c r="B8" s="73">
        <f t="shared" si="0"/>
        <v>3.1420601209270576</v>
      </c>
      <c r="C8" s="73">
        <f t="shared" si="1"/>
        <v>3.689330059986395</v>
      </c>
    </row>
    <row r="9" spans="1:15" x14ac:dyDescent="0.25">
      <c r="A9" s="73">
        <v>16000</v>
      </c>
      <c r="B9" s="73">
        <f t="shared" si="0"/>
        <v>3.2056291800962384</v>
      </c>
      <c r="C9" s="73">
        <f t="shared" si="1"/>
        <v>3.7639712927609978</v>
      </c>
      <c r="L9" s="74" t="s">
        <v>52</v>
      </c>
      <c r="M9" s="73">
        <v>70000</v>
      </c>
    </row>
    <row r="10" spans="1:15" x14ac:dyDescent="0.25">
      <c r="A10" s="73">
        <v>18000</v>
      </c>
      <c r="B10" s="73">
        <f t="shared" si="0"/>
        <v>3.2627677508158737</v>
      </c>
      <c r="C10" s="73">
        <f t="shared" si="1"/>
        <v>3.8310620034500129</v>
      </c>
    </row>
    <row r="11" spans="1:15" x14ac:dyDescent="0.25">
      <c r="A11" s="73">
        <v>20000</v>
      </c>
      <c r="B11" s="73">
        <f t="shared" si="0"/>
        <v>3.314742408677279</v>
      </c>
      <c r="C11" s="73">
        <f t="shared" si="1"/>
        <v>3.8920893741003924</v>
      </c>
      <c r="L11" s="74" t="s">
        <v>53</v>
      </c>
      <c r="M11" s="73">
        <v>0.15</v>
      </c>
    </row>
    <row r="12" spans="1:15" x14ac:dyDescent="0.25">
      <c r="A12" s="73">
        <v>22000</v>
      </c>
      <c r="B12" s="73">
        <f t="shared" si="0"/>
        <v>3.3624720842652103</v>
      </c>
      <c r="C12" s="73">
        <f t="shared" si="1"/>
        <v>3.9481323905045462</v>
      </c>
    </row>
    <row r="13" spans="1:15" x14ac:dyDescent="0.25">
      <c r="A13" s="73">
        <v>24000</v>
      </c>
      <c r="B13" s="73">
        <f t="shared" si="0"/>
        <v>3.4066457268273194</v>
      </c>
      <c r="C13" s="73">
        <f t="shared" si="1"/>
        <v>4</v>
      </c>
      <c r="M13" s="73" t="s">
        <v>54</v>
      </c>
      <c r="O13" s="73" t="s">
        <v>55</v>
      </c>
    </row>
    <row r="14" spans="1:15" x14ac:dyDescent="0.25">
      <c r="A14" s="73">
        <v>26000</v>
      </c>
      <c r="B14" s="73">
        <f t="shared" si="0"/>
        <v>3.4477938251231874</v>
      </c>
      <c r="C14" s="73">
        <f t="shared" si="1"/>
        <v>4.0483150894991242</v>
      </c>
      <c r="H14" s="73" t="s">
        <v>56</v>
      </c>
      <c r="M14" s="73">
        <f>B36</f>
        <v>4</v>
      </c>
      <c r="O14" s="73">
        <f>B6</f>
        <v>2.9874131292561357</v>
      </c>
    </row>
    <row r="15" spans="1:15" x14ac:dyDescent="0.25">
      <c r="A15" s="73">
        <v>28000</v>
      </c>
      <c r="B15" s="73">
        <f t="shared" si="0"/>
        <v>3.4863339895824641</v>
      </c>
      <c r="C15" s="73">
        <f t="shared" si="1"/>
        <v>4.0935680069431353</v>
      </c>
      <c r="H15" s="75" t="s">
        <v>57</v>
      </c>
      <c r="I15" s="76"/>
      <c r="J15" s="77"/>
    </row>
    <row r="16" spans="1:15" x14ac:dyDescent="0.25">
      <c r="A16" s="73">
        <v>30000</v>
      </c>
      <c r="B16" s="73">
        <f t="shared" si="0"/>
        <v>3.5226011580399761</v>
      </c>
      <c r="C16" s="73">
        <f t="shared" si="1"/>
        <v>4.1361520281366602</v>
      </c>
      <c r="H16" s="78" t="s">
        <v>58</v>
      </c>
      <c r="I16" s="37"/>
      <c r="J16" s="79">
        <v>1</v>
      </c>
    </row>
    <row r="17" spans="1:15" x14ac:dyDescent="0.25">
      <c r="A17" s="73">
        <v>32000</v>
      </c>
      <c r="B17" s="73">
        <f t="shared" si="0"/>
        <v>3.5568682770046625</v>
      </c>
      <c r="C17" s="73">
        <f t="shared" si="1"/>
        <v>4.1763876401873441</v>
      </c>
      <c r="H17" s="78" t="s">
        <v>59</v>
      </c>
      <c r="I17" s="37"/>
      <c r="J17" s="79">
        <v>1.5</v>
      </c>
    </row>
    <row r="18" spans="1:15" x14ac:dyDescent="0.25">
      <c r="A18" s="73">
        <v>34000</v>
      </c>
      <c r="B18" s="73">
        <f t="shared" si="0"/>
        <v>3.5893608610076733</v>
      </c>
      <c r="C18" s="73">
        <f t="shared" si="1"/>
        <v>4.2145396367358936</v>
      </c>
      <c r="H18" s="80" t="s">
        <v>60</v>
      </c>
      <c r="I18" s="81"/>
      <c r="J18" s="82">
        <v>2</v>
      </c>
      <c r="M18" s="73">
        <v>2</v>
      </c>
      <c r="O18" s="73">
        <v>1.5</v>
      </c>
    </row>
    <row r="19" spans="1:15" x14ac:dyDescent="0.25">
      <c r="A19" s="73">
        <v>36000</v>
      </c>
      <c r="B19" s="73">
        <f t="shared" si="0"/>
        <v>3.620267490752759</v>
      </c>
      <c r="C19" s="73">
        <f t="shared" si="1"/>
        <v>4.2508294446272119</v>
      </c>
    </row>
    <row r="20" spans="1:15" x14ac:dyDescent="0.25">
      <c r="A20" s="73">
        <v>38000</v>
      </c>
      <c r="B20" s="73">
        <f t="shared" si="0"/>
        <v>3.6497475425274062</v>
      </c>
      <c r="C20" s="73">
        <f t="shared" si="1"/>
        <v>4.2854441995957036</v>
      </c>
      <c r="H20" s="75" t="s">
        <v>61</v>
      </c>
      <c r="I20" s="76"/>
      <c r="J20" s="77"/>
    </row>
    <row r="21" spans="1:15" ht="15.75" customHeight="1" x14ac:dyDescent="0.25">
      <c r="A21" s="73">
        <v>40000</v>
      </c>
      <c r="B21" s="73">
        <f t="shared" si="0"/>
        <v>3.6779369844369456</v>
      </c>
      <c r="C21" s="73">
        <f t="shared" si="1"/>
        <v>4.3185435520614419</v>
      </c>
      <c r="H21" s="78" t="s">
        <v>62</v>
      </c>
      <c r="I21" s="37"/>
      <c r="J21" s="79">
        <v>1.5</v>
      </c>
    </row>
    <row r="22" spans="1:15" ht="15.75" customHeight="1" x14ac:dyDescent="0.25">
      <c r="A22" s="73">
        <v>42000</v>
      </c>
      <c r="B22" s="73">
        <f t="shared" si="0"/>
        <v>3.7049527941804494</v>
      </c>
      <c r="C22" s="73">
        <f t="shared" si="1"/>
        <v>4.3502648543744522</v>
      </c>
      <c r="H22" s="80" t="s">
        <v>63</v>
      </c>
      <c r="I22" s="81"/>
      <c r="J22" s="82">
        <v>1</v>
      </c>
    </row>
    <row r="23" spans="1:15" ht="15.75" customHeight="1" x14ac:dyDescent="0.25">
      <c r="A23" s="73">
        <v>44000</v>
      </c>
      <c r="B23" s="73">
        <f t="shared" si="0"/>
        <v>3.7308963753810156</v>
      </c>
      <c r="C23" s="73">
        <f t="shared" si="1"/>
        <v>4.3807271721860879</v>
      </c>
    </row>
    <row r="24" spans="1:15" ht="15.75" customHeight="1" x14ac:dyDescent="0.25">
      <c r="A24" s="73">
        <v>46000</v>
      </c>
      <c r="B24" s="73">
        <f t="shared" si="0"/>
        <v>3.7558562341135038</v>
      </c>
      <c r="C24" s="73">
        <f t="shared" si="1"/>
        <v>4.4100344271623593</v>
      </c>
      <c r="H24" s="75" t="s">
        <v>64</v>
      </c>
      <c r="I24" s="76"/>
      <c r="J24" s="77"/>
    </row>
    <row r="25" spans="1:15" ht="15.75" customHeight="1" x14ac:dyDescent="0.25">
      <c r="A25" s="73">
        <v>48000</v>
      </c>
      <c r="B25" s="73">
        <f t="shared" si="0"/>
        <v>3.7799101006379687</v>
      </c>
      <c r="C25" s="73">
        <f t="shared" si="1"/>
        <v>4.4382778882713803</v>
      </c>
      <c r="H25" s="78" t="s">
        <v>65</v>
      </c>
      <c r="I25" s="37"/>
      <c r="J25" s="79">
        <v>1.5</v>
      </c>
    </row>
    <row r="26" spans="1:15" ht="15.75" customHeight="1" x14ac:dyDescent="0.25">
      <c r="A26" s="73">
        <v>50000</v>
      </c>
      <c r="B26" s="73">
        <f t="shared" si="0"/>
        <v>3.8031266293844261</v>
      </c>
      <c r="C26" s="73">
        <f t="shared" si="1"/>
        <v>4.4655381678638575</v>
      </c>
      <c r="H26" s="80" t="s">
        <v>66</v>
      </c>
      <c r="I26" s="81"/>
      <c r="J26" s="82">
        <v>1</v>
      </c>
      <c r="M26" s="73">
        <v>1.5</v>
      </c>
      <c r="O26" s="73">
        <v>1</v>
      </c>
    </row>
    <row r="27" spans="1:15" ht="15.75" customHeight="1" x14ac:dyDescent="0.25">
      <c r="A27" s="73">
        <v>52000</v>
      </c>
      <c r="B27" s="73">
        <f t="shared" si="0"/>
        <v>3.8255667743407109</v>
      </c>
      <c r="C27" s="73">
        <f t="shared" si="1"/>
        <v>4.4918868366198339</v>
      </c>
    </row>
    <row r="28" spans="1:15" ht="15.75" customHeight="1" x14ac:dyDescent="0.25">
      <c r="A28" s="73">
        <v>54000</v>
      </c>
      <c r="B28" s="73">
        <f t="shared" si="0"/>
        <v>3.8472849117796248</v>
      </c>
      <c r="C28" s="73">
        <f t="shared" si="1"/>
        <v>4.517387741827422</v>
      </c>
      <c r="H28" s="75" t="s">
        <v>67</v>
      </c>
      <c r="I28" s="76"/>
      <c r="J28" s="77"/>
    </row>
    <row r="29" spans="1:15" ht="15.75" customHeight="1" x14ac:dyDescent="0.25">
      <c r="A29" s="73">
        <v>56000</v>
      </c>
      <c r="B29" s="73">
        <f t="shared" si="0"/>
        <v>3.8683297642731986</v>
      </c>
      <c r="C29" s="73">
        <f t="shared" si="1"/>
        <v>4.5420980923377146</v>
      </c>
      <c r="H29" s="78" t="s">
        <v>68</v>
      </c>
      <c r="I29" s="37"/>
      <c r="J29" s="79">
        <v>1</v>
      </c>
    </row>
    <row r="30" spans="1:15" ht="15.75" customHeight="1" x14ac:dyDescent="0.25">
      <c r="A30" s="73">
        <v>58000</v>
      </c>
      <c r="B30" s="73">
        <f t="shared" si="0"/>
        <v>3.8887451669273858</v>
      </c>
      <c r="C30" s="73">
        <f t="shared" si="1"/>
        <v>4.5660693582588125</v>
      </c>
      <c r="H30" s="80" t="s">
        <v>69</v>
      </c>
      <c r="I30" s="81"/>
      <c r="J30" s="82">
        <v>1.5</v>
      </c>
      <c r="M30" s="73">
        <v>1</v>
      </c>
      <c r="O30" s="73">
        <v>1</v>
      </c>
    </row>
    <row r="31" spans="1:15" ht="15.75" customHeight="1" x14ac:dyDescent="0.25">
      <c r="A31" s="73">
        <v>60000</v>
      </c>
      <c r="B31" s="73">
        <f t="shared" si="0"/>
        <v>3.9085707072319957</v>
      </c>
      <c r="C31" s="73">
        <f t="shared" si="1"/>
        <v>4.5893480222519409</v>
      </c>
    </row>
    <row r="32" spans="1:15" ht="15.75" customHeight="1" x14ac:dyDescent="0.25">
      <c r="A32" s="73">
        <v>62000</v>
      </c>
      <c r="B32" s="73">
        <f t="shared" si="0"/>
        <v>3.9278422628457972</v>
      </c>
      <c r="C32" s="73">
        <f t="shared" si="1"/>
        <v>4.6119762109855547</v>
      </c>
      <c r="H32" s="73" t="s">
        <v>70</v>
      </c>
    </row>
    <row r="33" spans="1:15" ht="15.75" customHeight="1" x14ac:dyDescent="0.25">
      <c r="A33" s="73">
        <v>64000</v>
      </c>
      <c r="B33" s="73">
        <f t="shared" si="0"/>
        <v>3.9465924563309285</v>
      </c>
      <c r="C33" s="73">
        <f t="shared" si="1"/>
        <v>4.6339922290733444</v>
      </c>
      <c r="H33" s="75" t="s">
        <v>71</v>
      </c>
      <c r="I33" s="76"/>
      <c r="J33" s="77"/>
    </row>
    <row r="34" spans="1:15" ht="15.75" customHeight="1" x14ac:dyDescent="0.25">
      <c r="A34" s="73">
        <v>66000</v>
      </c>
      <c r="B34" s="73">
        <f t="shared" si="0"/>
        <v>3.9648510418306397</v>
      </c>
      <c r="C34" s="73">
        <f t="shared" si="1"/>
        <v>4.6554310131017811</v>
      </c>
      <c r="H34" s="78" t="s">
        <v>72</v>
      </c>
      <c r="I34" s="37"/>
      <c r="J34" s="79">
        <v>1.1000000000000001</v>
      </c>
    </row>
    <row r="35" spans="1:15" ht="15.75" customHeight="1" x14ac:dyDescent="0.25">
      <c r="A35" s="73">
        <v>68000</v>
      </c>
      <c r="B35" s="73">
        <f t="shared" si="0"/>
        <v>3.9826452356092696</v>
      </c>
      <c r="C35" s="73">
        <f t="shared" si="1"/>
        <v>4.6763245197420522</v>
      </c>
      <c r="H35" s="78" t="s">
        <v>73</v>
      </c>
      <c r="I35" s="37"/>
      <c r="J35" s="79">
        <v>1.2</v>
      </c>
    </row>
    <row r="36" spans="1:15" ht="15.75" customHeight="1" x14ac:dyDescent="0.25">
      <c r="A36" s="73">
        <v>70000</v>
      </c>
      <c r="B36" s="73">
        <f t="shared" si="0"/>
        <v>4</v>
      </c>
      <c r="C36" s="73">
        <f t="shared" si="1"/>
        <v>4.6967020591545738</v>
      </c>
      <c r="H36" s="78" t="s">
        <v>74</v>
      </c>
      <c r="I36" s="37"/>
      <c r="J36" s="79">
        <v>1.3</v>
      </c>
    </row>
    <row r="37" spans="1:15" ht="15.75" customHeight="1" x14ac:dyDescent="0.25">
      <c r="H37" s="80" t="s">
        <v>75</v>
      </c>
      <c r="I37" s="81"/>
      <c r="J37" s="82">
        <v>1.5</v>
      </c>
      <c r="M37" s="73">
        <v>1.1000000000000001</v>
      </c>
      <c r="O37" s="73">
        <v>1.2</v>
      </c>
    </row>
    <row r="38" spans="1:15" ht="15.75" customHeight="1" x14ac:dyDescent="0.25">
      <c r="A38" s="83" t="s">
        <v>76</v>
      </c>
    </row>
    <row r="39" spans="1:15" ht="15.75" customHeight="1" x14ac:dyDescent="0.25">
      <c r="A39" s="83"/>
      <c r="H39" s="75" t="s">
        <v>77</v>
      </c>
      <c r="I39" s="76"/>
      <c r="J39" s="77"/>
    </row>
    <row r="40" spans="1:15" ht="15.75" customHeight="1" x14ac:dyDescent="0.25">
      <c r="A40" s="84" t="s">
        <v>78</v>
      </c>
      <c r="H40" s="78" t="s">
        <v>79</v>
      </c>
      <c r="I40" s="37"/>
      <c r="J40" s="79">
        <v>1.1000000000000001</v>
      </c>
    </row>
    <row r="41" spans="1:15" ht="15.75" customHeight="1" x14ac:dyDescent="0.25">
      <c r="A41" s="84" t="s">
        <v>80</v>
      </c>
      <c r="H41" s="78" t="s">
        <v>81</v>
      </c>
      <c r="I41" s="37"/>
      <c r="J41" s="79">
        <v>1.2</v>
      </c>
    </row>
    <row r="42" spans="1:15" ht="15.75" customHeight="1" x14ac:dyDescent="0.25">
      <c r="A42" s="84" t="s">
        <v>82</v>
      </c>
      <c r="H42" s="78" t="s">
        <v>83</v>
      </c>
      <c r="I42" s="37"/>
      <c r="J42" s="79">
        <v>1.3</v>
      </c>
    </row>
    <row r="43" spans="1:15" ht="15.75" customHeight="1" x14ac:dyDescent="0.25">
      <c r="H43" s="80" t="s">
        <v>84</v>
      </c>
      <c r="I43" s="81"/>
      <c r="J43" s="82">
        <v>1.5</v>
      </c>
      <c r="M43" s="73">
        <v>1</v>
      </c>
      <c r="O43" s="73">
        <v>1.2</v>
      </c>
    </row>
    <row r="44" spans="1:15" ht="15.75" customHeight="1" x14ac:dyDescent="0.25">
      <c r="A44" s="83" t="s">
        <v>85</v>
      </c>
    </row>
    <row r="45" spans="1:15" ht="15.75" customHeight="1" x14ac:dyDescent="0.25">
      <c r="A45" s="84" t="s">
        <v>86</v>
      </c>
    </row>
    <row r="46" spans="1:15" ht="15.75" customHeight="1" x14ac:dyDescent="0.25">
      <c r="A46" s="84" t="s">
        <v>87</v>
      </c>
      <c r="H46" s="73" t="s">
        <v>88</v>
      </c>
    </row>
    <row r="47" spans="1:15" ht="15.75" customHeight="1" x14ac:dyDescent="0.25">
      <c r="A47" s="84" t="s">
        <v>89</v>
      </c>
      <c r="H47" s="74" t="s">
        <v>90</v>
      </c>
      <c r="J47" s="73">
        <v>2</v>
      </c>
    </row>
    <row r="48" spans="1:15" ht="15.75" customHeight="1" x14ac:dyDescent="0.25">
      <c r="A48" s="83" t="s">
        <v>91</v>
      </c>
      <c r="H48" s="74" t="s">
        <v>92</v>
      </c>
      <c r="J48" s="73">
        <v>1.5</v>
      </c>
      <c r="M48" s="73">
        <v>1.5</v>
      </c>
      <c r="O48" s="73">
        <v>2</v>
      </c>
    </row>
    <row r="49" spans="1:15" ht="15.75" customHeight="1" x14ac:dyDescent="0.25">
      <c r="A49" s="84" t="s">
        <v>93</v>
      </c>
      <c r="F49" s="73" t="s">
        <v>94</v>
      </c>
      <c r="H49" s="74"/>
      <c r="J49" s="73">
        <v>2</v>
      </c>
    </row>
    <row r="50" spans="1:15" ht="15.75" customHeight="1" x14ac:dyDescent="0.25">
      <c r="A50" s="84" t="s">
        <v>95</v>
      </c>
    </row>
    <row r="51" spans="1:15" ht="15.75" customHeight="1" x14ac:dyDescent="0.25">
      <c r="A51" s="83" t="s">
        <v>96</v>
      </c>
      <c r="H51" s="85" t="s">
        <v>97</v>
      </c>
    </row>
    <row r="52" spans="1:15" ht="15.75" customHeight="1" x14ac:dyDescent="0.25">
      <c r="A52" s="85" t="s">
        <v>98</v>
      </c>
      <c r="H52" s="74" t="s">
        <v>99</v>
      </c>
      <c r="J52" s="73">
        <v>1.5</v>
      </c>
    </row>
    <row r="53" spans="1:15" ht="15.75" customHeight="1" x14ac:dyDescent="0.25">
      <c r="A53" s="84" t="s">
        <v>93</v>
      </c>
      <c r="H53" s="74" t="s">
        <v>100</v>
      </c>
      <c r="J53" s="73">
        <v>1.5</v>
      </c>
    </row>
    <row r="54" spans="1:15" ht="15.75" customHeight="1" x14ac:dyDescent="0.25">
      <c r="A54" s="86" t="s">
        <v>95</v>
      </c>
      <c r="H54" s="74"/>
    </row>
    <row r="55" spans="1:15" ht="15.75" customHeight="1" x14ac:dyDescent="0.25">
      <c r="H55" s="74" t="s">
        <v>101</v>
      </c>
      <c r="J55" s="73">
        <v>1.5</v>
      </c>
      <c r="M55" s="73">
        <v>1.5</v>
      </c>
      <c r="O55" s="73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73" t="s">
        <v>102</v>
      </c>
      <c r="M58" s="73">
        <f>M55*M48*M43*M37*M30*M26*M18</f>
        <v>7.4250000000000007</v>
      </c>
      <c r="O58" s="73">
        <f>O55*O48*O43*O37*O30*O26*O18</f>
        <v>4.32</v>
      </c>
    </row>
    <row r="59" spans="1:15" ht="15.75" customHeight="1" x14ac:dyDescent="0.2"/>
    <row r="60" spans="1:15" ht="15.75" customHeight="1" x14ac:dyDescent="0.25">
      <c r="J60" s="73" t="s">
        <v>103</v>
      </c>
      <c r="M60" s="73">
        <f>M58*M14</f>
        <v>29.700000000000003</v>
      </c>
      <c r="O60" s="73">
        <f>O58*O14</f>
        <v>12.905624718386507</v>
      </c>
    </row>
    <row r="61" spans="1:15" ht="15.75" customHeight="1" x14ac:dyDescent="0.25">
      <c r="J61" s="73" t="s">
        <v>104</v>
      </c>
      <c r="M61" s="73">
        <f>M58+M14</f>
        <v>11.425000000000001</v>
      </c>
      <c r="O61" s="73">
        <f>O58+O14</f>
        <v>7.307413129256136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14</vt:i4>
      </vt:variant>
    </vt:vector>
  </HeadingPairs>
  <TitlesOfParts>
    <vt:vector size="18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2022-02-22T14:47:58Z</dcterms:modified>
</cp:coreProperties>
</file>