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12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99/uTcrw5WrZQzBZQCmEs6IeWCQ=="/>
    </ext>
  </extLst>
</workbook>
</file>

<file path=xl/calcChain.xml><?xml version="1.0" encoding="utf-8"?>
<calcChain xmlns="http://schemas.openxmlformats.org/spreadsheetml/2006/main">
  <c r="L19" i="1" l="1"/>
  <c r="Q13" i="1"/>
  <c r="O61" i="3" l="1"/>
  <c r="O58" i="3"/>
  <c r="M58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O14" i="3"/>
  <c r="O60" i="3" s="1"/>
  <c r="M14" i="3"/>
  <c r="M61" i="3" s="1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M3" i="3"/>
  <c r="B3" i="3"/>
  <c r="Q58" i="1"/>
  <c r="N56" i="1"/>
  <c r="N54" i="1"/>
  <c r="K64" i="1" s="1"/>
  <c r="G48" i="1"/>
  <c r="J64" i="1" s="1"/>
  <c r="G42" i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L64" i="1" l="1"/>
  <c r="N58" i="1"/>
  <c r="M64" i="1" s="1"/>
  <c r="C67" i="1" s="1"/>
  <c r="I64" i="1"/>
  <c r="M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Calibri"/>
            <scheme val="minor"/>
          </rPr>
          <t>======
ID#AAAATr2wNX4
alberto    (2021-12-30 13:04:17)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Calibri"/>
            <scheme val="minor"/>
          </rPr>
          <t>======
ID#AAAATr2wNYY
alberto    (2021-12-30 13:04:17)
Codice unico attribuito dal sistema UnicoCAI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======
ID#AAAATr2wNYE
alberto    (2021-12-30 13:04:17)
Categoria del rifugio definito da OTC ROA</t>
        </r>
      </text>
    </comment>
    <comment ref="H8" authorId="0" shapeId="0">
      <text>
        <r>
          <rPr>
            <sz val="11"/>
            <color theme="1"/>
            <rFont val="Calibri"/>
            <scheme val="minor"/>
          </rPr>
          <t>======
ID#AAAATr2wNX8
alberto    (2021-12-30 13:04:17)
Coefficiente legato alla categoria della struttura.</t>
        </r>
      </text>
    </comment>
    <comment ref="E11" authorId="0" shapeId="0">
      <text>
        <r>
          <rPr>
            <sz val="11"/>
            <color theme="1"/>
            <rFont val="Calibri"/>
            <scheme val="minor"/>
          </rPr>
          <t>======
ID#AAAATr2wNYc
alberto    (2021-12-30 13:04:17)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Calibri"/>
            <scheme val="minor"/>
          </rPr>
          <t>======
ID#AAAATr2wNXw
alberto    (2021-12-30 13:04:17)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Calibri"/>
            <scheme val="minor"/>
          </rPr>
          <t>======
ID#AAAATr2wNYw
alberto    (2021-12-30 13:04:17)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Calibri"/>
            <scheme val="minor"/>
          </rPr>
          <t>======
ID#AAAATr2wNYQ
alberto    (2021-12-30 13:04:17)
Quota autofinanziamento della sezione</t>
        </r>
      </text>
    </comment>
    <comment ref="E17" authorId="0" shapeId="0">
      <text>
        <r>
          <rPr>
            <sz val="11"/>
            <color theme="1"/>
            <rFont val="Calibri"/>
            <scheme val="minor"/>
          </rPr>
          <t>======
ID#AAAATr2wNYI
alberto    (2021-12-30 13:04:17)
Quota scoperta da finanziare</t>
        </r>
      </text>
    </comment>
    <comment ref="E19" authorId="0" shapeId="0">
      <text>
        <r>
          <rPr>
            <sz val="11"/>
            <color theme="1"/>
            <rFont val="Calibri"/>
            <scheme val="minor"/>
          </rPr>
          <t>======
ID#AAAATr2wNYM
alberto    (2021-12-30 13:04:17)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Calibri"/>
            <scheme val="minor"/>
          </rPr>
          <t>======
ID#AAAATr2wNYA
alberto    (2021-12-30 13:04:17)
Coefficiente in funzione della richiesta economica.</t>
        </r>
      </text>
    </comment>
    <comment ref="D28" authorId="0" shapeId="0">
      <text>
        <r>
          <rPr>
            <sz val="11"/>
            <color theme="1"/>
            <rFont val="Calibri"/>
            <scheme val="minor"/>
          </rPr>
          <t>======
ID#AAAATr2wNYo
alberto    (2021-12-30 13:04:17)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Calibri"/>
            <scheme val="minor"/>
          </rPr>
          <t>======
ID#AAAATr2wNYU
alberto    (2021-12-30 13:04:17)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Calibri"/>
            <scheme val="minor"/>
          </rPr>
          <t>======
ID#AAAATr2wNYk
alberto    (2021-12-30 13:04:17)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Calibri"/>
            <scheme val="minor"/>
          </rPr>
          <t>======
ID#AAAATr2wNX0
alberto    (2021-12-30 13:04:17)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Calibri"/>
            <scheme val="minor"/>
          </rPr>
          <t>======
ID#AAAATr2wNYs
alberto    (2021-12-30 13:04:17)
Coefficiente in funzione della richiesta economica.</t>
        </r>
      </text>
    </comment>
    <comment ref="E64" authorId="0" shapeId="0">
      <text>
        <r>
          <rPr>
            <sz val="11"/>
            <color theme="1"/>
            <rFont val="Calibri"/>
            <scheme val="minor"/>
          </rPr>
          <t>======
ID#AAAATr2wNYg
alberto    (2021-12-30 13:04:17)
Coefficiente legato alla categoria della struttura.</t>
        </r>
      </text>
    </comment>
    <comment ref="C67" authorId="0" shapeId="0">
      <text>
        <r>
          <rPr>
            <sz val="11"/>
            <color theme="1"/>
            <rFont val="Calibri"/>
            <scheme val="minor"/>
          </rPr>
          <t>======
ID#AAAATr2wNXs
Alberto.Pirovano    (2021-12-30 13:04:17)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59aYseU4EgmdqcVgTlwrPzL6ClA=="/>
    </ext>
  </extLst>
</comments>
</file>

<file path=xl/sharedStrings.xml><?xml version="1.0" encoding="utf-8"?>
<sst xmlns="http://schemas.openxmlformats.org/spreadsheetml/2006/main" count="118" uniqueCount="105">
  <si>
    <t>ALL. 2d - Scheda richiesta contributo fondo stabile pro-rifugi -MODULO PER INTERVENTI SU RIFUGI DI IMPORTO &gt;=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</si>
  <si>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</si>
  <si>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</si>
  <si>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</si>
  <si>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</si>
  <si>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</si>
  <si>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</si>
  <si>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</si>
  <si>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</si>
  <si>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</si>
  <si>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</si>
  <si>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</si>
  <si>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</si>
  <si>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</si>
  <si>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</si>
  <si>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</si>
  <si>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</si>
  <si>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</si>
  <si>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</si>
  <si>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</si>
  <si>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</si>
  <si>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</si>
  <si>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</si>
  <si>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</si>
  <si>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</si>
  <si>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</si>
  <si>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</si>
  <si>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</si>
  <si>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</si>
  <si>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</si>
  <si>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</si>
  <si>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</si>
  <si>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</si>
  <si>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</si>
  <si>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</si>
  <si>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</si>
  <si>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</si>
  <si>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</si>
  <si>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</si>
  <si>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</si>
  <si>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</si>
  <si>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</si>
  <si>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</si>
  <si>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</si>
  <si>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</si>
  <si>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</si>
  <si>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</si>
  <si>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</si>
  <si>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</si>
  <si>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</si>
  <si>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</si>
  <si>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</si>
  <si>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</si>
  <si>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</si>
  <si>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</si>
  <si>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</si>
  <si>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</si>
  <si>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</si>
  <si>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</si>
  <si>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</si>
  <si>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</si>
  <si>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</si>
  <si>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</si>
  <si>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</si>
  <si>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</si>
  <si>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</si>
  <si>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</si>
  <si>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</si>
  <si>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</si>
  <si>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</si>
  <si>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</si>
  <si>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</si>
  <si>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</si>
  <si>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</si>
  <si>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</si>
  <si>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</si>
  <si>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</si>
  <si>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</si>
  <si>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</si>
  <si>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</si>
  <si>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</si>
  <si>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</si>
  <si>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</si>
  <si>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</si>
  <si>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</si>
  <si>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</si>
  <si>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</si>
  <si>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</si>
  <si>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</si>
  <si>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</si>
  <si>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</si>
  <si>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</si>
  <si>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</si>
  <si>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</si>
  <si>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</si>
  <si>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SINOFito</t>
  </si>
  <si>
    <t>Coefficienti premiali</t>
  </si>
  <si>
    <t>SI (fitodepurazione)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</si>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</sst>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22"/>
      <color theme="1"/>
      <name val="Calibri"/>
    </font>
    <font>
      <sz val="9"/>
      <color theme="1"/>
      <name val="Tahoma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4" borderId="10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0" fontId="1" fillId="5" borderId="40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6" fillId="5" borderId="1" xfId="0" applyFont="1" applyFill="1" applyBorder="1"/>
    <xf numFmtId="0" fontId="1" fillId="0" borderId="2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4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C-45B8-A094-EBCAFD1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52445"/>
        <c:axId val="704581489"/>
      </c:lineChart>
      <c:catAx>
        <c:axId val="792952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04581489"/>
        <c:crosses val="autoZero"/>
        <c:auto val="1"/>
        <c:lblAlgn val="ctr"/>
        <c:lblOffset val="100"/>
        <c:noMultiLvlLbl val="1"/>
      </c:catAx>
      <c:valAx>
        <c:axId val="704581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929524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algorithmName="SHA-512" hashValue="Jn/oxHF+//4GAUGVJCQbS2CpUIZnLA9W+hcVxIg1L4ZyxWxDR1IcLzvrnTmzwiuGYzpvUV1Nd52i4uQAK6SyEA==" saltValue="GiZjiHbxndy6FVfiqdkVcw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66</xdr:row>
      <xdr:rowOff>171450</xdr:rowOff>
    </xdr:from>
    <xdr:ext cx="200025" cy="276225"/>
    <xdr:sp macro="" textlink="">
      <xdr:nvSpPr>
        <xdr:cNvPr id="4" name="Shape 4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409575</xdr:colOff>
      <xdr:row>64</xdr:row>
      <xdr:rowOff>123825</xdr:rowOff>
    </xdr:from>
    <xdr:ext cx="4581526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1160912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activeCell="H5" sqref="H5"/>
    </sheetView>
  </sheetViews>
  <sheetFormatPr defaultColWidth="14.42578125" defaultRowHeight="15" customHeight="1" x14ac:dyDescent="0.25"/>
  <cols>
    <col min="1" max="1" width="3.42578125" customWidth="1"/>
    <col min="2" max="2" width="8.42578125" customWidth="1"/>
    <col min="3" max="3" width="20.28515625" customWidth="1"/>
    <col min="4" max="4" width="12.5703125" customWidth="1"/>
    <col min="5" max="5" width="16.42578125" customWidth="1"/>
    <col min="6" max="6" width="17.28515625" customWidth="1"/>
    <col min="7" max="7" width="13.140625" customWidth="1"/>
    <col min="8" max="8" width="9.42578125" customWidth="1"/>
    <col min="9" max="9" width="9" customWidth="1"/>
    <col min="10" max="10" width="7.7109375" customWidth="1"/>
    <col min="11" max="11" width="10.42578125" customWidth="1"/>
    <col min="12" max="12" width="8.85546875" customWidth="1"/>
    <col min="13" max="13" width="11.140625" customWidth="1"/>
    <col min="14" max="14" width="7.7109375" customWidth="1"/>
    <col min="15" max="15" width="21.7109375" customWidth="1"/>
    <col min="16" max="16" width="12.85546875" customWidth="1"/>
    <col min="17" max="17" width="7.7109375" customWidth="1"/>
    <col min="18" max="18" width="2.42578125" customWidth="1"/>
    <col min="19" max="26" width="7.7109375" customWidth="1"/>
  </cols>
  <sheetData>
    <row r="1" spans="1:18" ht="22.5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 t="s">
        <v>1</v>
      </c>
      <c r="C3" s="108"/>
      <c r="D3" s="107"/>
      <c r="E3" s="1"/>
      <c r="F3" s="1"/>
      <c r="G3" s="3" t="s">
        <v>2</v>
      </c>
      <c r="H3" s="106"/>
      <c r="I3" s="120"/>
      <c r="J3" s="109"/>
      <c r="K3" s="119"/>
      <c r="L3" s="1"/>
      <c r="M3" s="1" t="s">
        <v>3</v>
      </c>
      <c r="N3" s="1"/>
      <c r="O3" s="1"/>
      <c r="P3" s="1"/>
      <c r="Q3" s="110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4</v>
      </c>
      <c r="K5" s="118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5</v>
      </c>
      <c r="C8" s="110"/>
      <c r="D8" s="10"/>
      <c r="E8" s="10"/>
      <c r="F8" s="10"/>
      <c r="G8" s="10"/>
      <c r="H8" s="11">
        <f>Cbiv</f>
        <v>1</v>
      </c>
      <c r="I8" s="10" t="s">
        <v>6</v>
      </c>
      <c r="J8" s="11">
        <f>IF(C8="C",1,IF(C8="D",1.5,IF(C8="E",2,1)))</f>
        <v>1</v>
      </c>
      <c r="K8" s="12" t="s">
        <v>7</v>
      </c>
      <c r="L8" s="1"/>
      <c r="M8" s="1" t="s">
        <v>8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9</v>
      </c>
      <c r="C11" s="1"/>
      <c r="D11" s="1"/>
      <c r="E11" s="111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110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11</v>
      </c>
      <c r="C13" s="1"/>
      <c r="D13" s="1"/>
      <c r="E13" s="111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1">
        <f>IF(Q3=2020,0.7,IF(Q3=2019,0.8,IF(Q3=2018,0.9,1)))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13</v>
      </c>
      <c r="C15" s="1"/>
      <c r="D15" s="1"/>
      <c r="E15" s="111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14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15</v>
      </c>
      <c r="C19" s="1"/>
      <c r="D19" s="1"/>
      <c r="E19" s="111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IF(Q3&gt;2020,"NON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16</v>
      </c>
      <c r="C21" s="1"/>
      <c r="D21" s="1"/>
      <c r="E21" s="11">
        <f>ROUND(Coefficiente_rif*(Richiesta/Valore_riferimento)^esponente,3)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17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18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110" t="s">
        <v>94</v>
      </c>
      <c r="E28" s="33"/>
      <c r="F28" s="33"/>
      <c r="G28" s="11">
        <f>IF(D28="SI",1.5,1)</f>
        <v>1</v>
      </c>
      <c r="H28" s="33" t="s">
        <v>20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110" t="s">
        <v>94</v>
      </c>
      <c r="E34" s="33"/>
      <c r="F34" s="33"/>
      <c r="G34" s="11">
        <f>IF(D34="SI",1.5,1)</f>
        <v>1</v>
      </c>
      <c r="H34" s="33" t="s">
        <v>23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24</v>
      </c>
      <c r="C36" s="33"/>
      <c r="D36" s="33"/>
      <c r="E36" s="33"/>
      <c r="F36" s="33"/>
      <c r="G36" s="111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81" t="s">
        <v>25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1"/>
      <c r="Q39" s="1"/>
      <c r="R39" s="1"/>
      <c r="S39" s="37"/>
      <c r="T39" s="37"/>
    </row>
    <row r="40" spans="1:20" ht="15.75" customHeight="1" x14ac:dyDescent="0.25">
      <c r="A40" s="1"/>
      <c r="B40" s="84" t="s">
        <v>26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85"/>
      <c r="P40" s="1"/>
      <c r="Q40" s="1"/>
      <c r="R40" s="1"/>
      <c r="S40" s="37"/>
      <c r="T40" s="37"/>
    </row>
    <row r="41" spans="1:20" ht="15.75" customHeight="1" x14ac:dyDescent="0.25">
      <c r="A41" s="1"/>
      <c r="B41" s="8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85"/>
      <c r="P41" s="1"/>
      <c r="Q41" s="1"/>
      <c r="R41" s="1"/>
      <c r="S41" s="37"/>
      <c r="T41" s="37"/>
    </row>
    <row r="42" spans="1:20" ht="15.75" customHeight="1" x14ac:dyDescent="0.25">
      <c r="A42" s="1"/>
      <c r="B42" s="84"/>
      <c r="C42" s="41" t="s">
        <v>27</v>
      </c>
      <c r="D42" s="112"/>
      <c r="E42" s="33" t="s">
        <v>28</v>
      </c>
      <c r="F42" s="33"/>
      <c r="G42" s="11">
        <f>IF(D42&gt;=180,1.5,IF(D42&gt;=100,1.3,IF(D42&gt;=50,1.2,IF(D42&gt;=20,1.1,1))))</f>
        <v>1</v>
      </c>
      <c r="H42" s="33" t="s">
        <v>104</v>
      </c>
      <c r="I42" s="33"/>
      <c r="J42" s="33"/>
      <c r="K42" s="33"/>
      <c r="L42" s="33"/>
      <c r="M42" s="33"/>
      <c r="N42" s="33"/>
      <c r="O42" s="85"/>
      <c r="P42" s="1"/>
      <c r="Q42" s="1"/>
      <c r="R42" s="1"/>
      <c r="S42" s="37"/>
      <c r="T42" s="37"/>
    </row>
    <row r="43" spans="1:20" ht="15.75" customHeight="1" x14ac:dyDescent="0.25">
      <c r="A43" s="1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89" t="s">
        <v>30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  <c r="Q45" s="1"/>
      <c r="R45" s="1"/>
      <c r="S45" s="37"/>
      <c r="T45" s="37"/>
    </row>
    <row r="46" spans="1:20" ht="20.25" customHeight="1" x14ac:dyDescent="0.25">
      <c r="A46" s="1"/>
      <c r="B46" s="92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93"/>
      <c r="Q46" s="1"/>
      <c r="R46" s="42"/>
      <c r="S46" s="37"/>
      <c r="T46" s="37"/>
    </row>
    <row r="47" spans="1:20" ht="15.75" customHeight="1" thickBot="1" x14ac:dyDescent="0.3">
      <c r="A47" s="1"/>
      <c r="B47" s="92" t="s">
        <v>32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93"/>
      <c r="Q47" s="1"/>
      <c r="R47" s="42"/>
      <c r="S47" s="37"/>
      <c r="T47" s="37"/>
    </row>
    <row r="48" spans="1:20" ht="15.75" customHeight="1" thickBot="1" x14ac:dyDescent="0.3">
      <c r="A48" s="1"/>
      <c r="B48" s="92"/>
      <c r="C48" s="41" t="s">
        <v>27</v>
      </c>
      <c r="D48" s="112"/>
      <c r="E48" s="33" t="s">
        <v>33</v>
      </c>
      <c r="F48" s="33"/>
      <c r="G48" s="11">
        <f>IF(D48&gt;70,1.5,IF(D48&gt;50,1.3,IF(D48&gt;35,1.2,IF(D48&gt;20,1.1,1))))</f>
        <v>1</v>
      </c>
      <c r="H48" s="33" t="s">
        <v>29</v>
      </c>
      <c r="I48" s="33"/>
      <c r="J48" s="33"/>
      <c r="K48" s="33"/>
      <c r="L48" s="33"/>
      <c r="M48" s="33"/>
      <c r="N48" s="33"/>
      <c r="O48" s="33"/>
      <c r="P48" s="93"/>
      <c r="Q48" s="1"/>
      <c r="R48" s="42"/>
      <c r="S48" s="37"/>
      <c r="T48" s="37"/>
    </row>
    <row r="49" spans="1:20" ht="15.75" customHeight="1" x14ac:dyDescent="0.25">
      <c r="A49" s="1"/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1"/>
      <c r="R49" s="1"/>
      <c r="S49" s="37"/>
      <c r="T49" s="37"/>
    </row>
    <row r="50" spans="1:20" ht="15.75" customHeight="1" x14ac:dyDescent="0.25">
      <c r="A50" s="1"/>
      <c r="B50" s="9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8"/>
      <c r="Q50" s="1"/>
      <c r="R50" s="43"/>
      <c r="S50" s="37"/>
      <c r="T50" s="37"/>
    </row>
    <row r="51" spans="1:20" ht="15.75" customHeight="1" x14ac:dyDescent="0.25">
      <c r="A51" s="1"/>
      <c r="B51" s="9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8"/>
      <c r="Q51" s="1"/>
      <c r="R51" s="43"/>
      <c r="S51" s="37"/>
      <c r="T51" s="37"/>
    </row>
    <row r="52" spans="1:20" ht="21.75" customHeight="1" x14ac:dyDescent="0.3">
      <c r="A52" s="1"/>
      <c r="B52" s="99" t="s">
        <v>35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"/>
      <c r="R52" s="42"/>
      <c r="S52" s="37"/>
      <c r="T52" s="37"/>
    </row>
    <row r="53" spans="1:20" ht="15.75" customHeight="1" thickBot="1" x14ac:dyDescent="0.3">
      <c r="A53" s="1"/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95"/>
      <c r="M53" s="33"/>
      <c r="N53" s="33"/>
      <c r="O53" s="33"/>
      <c r="P53" s="102" t="s">
        <v>36</v>
      </c>
      <c r="Q53" s="1"/>
      <c r="R53" s="42"/>
      <c r="S53" s="37"/>
      <c r="T53" s="37"/>
    </row>
    <row r="54" spans="1:20" ht="15.75" customHeight="1" thickBot="1" x14ac:dyDescent="0.3">
      <c r="A54" s="1"/>
      <c r="B54" s="92"/>
      <c r="C54" s="33" t="s">
        <v>37</v>
      </c>
      <c r="D54" s="33"/>
      <c r="E54" s="33"/>
      <c r="F54" s="33"/>
      <c r="G54" s="33"/>
      <c r="H54" s="33"/>
      <c r="I54" s="33"/>
      <c r="J54" s="33"/>
      <c r="K54" s="33"/>
      <c r="L54" s="113"/>
      <c r="M54" s="33"/>
      <c r="N54" s="11">
        <f>IF(L54="SI",1.5,1)</f>
        <v>1</v>
      </c>
      <c r="O54" s="33" t="s">
        <v>34</v>
      </c>
      <c r="P54" s="114"/>
      <c r="Q54" s="1"/>
      <c r="R54" s="42"/>
      <c r="S54" s="37"/>
      <c r="T54" s="37"/>
    </row>
    <row r="55" spans="1:20" ht="15.75" customHeight="1" thickBot="1" x14ac:dyDescent="0.3">
      <c r="A55" s="1"/>
      <c r="B55" s="9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93"/>
      <c r="Q55" s="1"/>
      <c r="R55" s="42"/>
      <c r="S55" s="37"/>
      <c r="T55" s="37"/>
    </row>
    <row r="56" spans="1:20" ht="15.75" customHeight="1" thickBot="1" x14ac:dyDescent="0.3">
      <c r="A56" s="1"/>
      <c r="B56" s="92"/>
      <c r="C56" s="33" t="s">
        <v>39</v>
      </c>
      <c r="D56" s="33"/>
      <c r="E56" s="33"/>
      <c r="F56" s="33"/>
      <c r="G56" s="33"/>
      <c r="H56" s="33"/>
      <c r="I56" s="33"/>
      <c r="J56" s="33"/>
      <c r="K56" s="33"/>
      <c r="L56" s="110"/>
      <c r="M56" s="33"/>
      <c r="N56" s="11">
        <f>IF(L56="SI",1.3,IF(L56="Si (fitodepurazione)",1.5,1))</f>
        <v>1</v>
      </c>
      <c r="O56" s="33" t="s">
        <v>38</v>
      </c>
      <c r="P56" s="115"/>
      <c r="Q56" s="1"/>
      <c r="R56" s="42"/>
      <c r="S56" s="37"/>
      <c r="T56" s="37"/>
    </row>
    <row r="57" spans="1:20" ht="15.75" customHeight="1" thickBot="1" x14ac:dyDescent="0.3">
      <c r="A57" s="1"/>
      <c r="B57" s="9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93"/>
      <c r="Q57" s="1"/>
      <c r="R57" s="1"/>
      <c r="S57" s="37"/>
      <c r="T57" s="37"/>
    </row>
    <row r="58" spans="1:20" ht="15.75" customHeight="1" thickBot="1" x14ac:dyDescent="0.4">
      <c r="A58" s="1"/>
      <c r="B58" s="92"/>
      <c r="C58" s="33"/>
      <c r="D58" s="33"/>
      <c r="E58" s="33"/>
      <c r="F58" s="33"/>
      <c r="G58" s="33"/>
      <c r="H58" s="33"/>
      <c r="I58" s="116" t="s">
        <v>40</v>
      </c>
      <c r="J58" s="44"/>
      <c r="K58" s="44"/>
      <c r="L58" s="44"/>
      <c r="M58" s="44"/>
      <c r="N58" s="45">
        <f>(SUM(G48,N54,N56)/3)</f>
        <v>1</v>
      </c>
      <c r="O58" s="44" t="s">
        <v>41</v>
      </c>
      <c r="P58" s="93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62" t="s">
        <v>43</v>
      </c>
      <c r="D63" s="47"/>
      <c r="E63" s="69" t="s">
        <v>6</v>
      </c>
      <c r="F63" s="70" t="s">
        <v>44</v>
      </c>
      <c r="G63" s="65" t="s">
        <v>20</v>
      </c>
      <c r="H63" s="64" t="s">
        <v>23</v>
      </c>
      <c r="I63" s="65" t="s">
        <v>104</v>
      </c>
      <c r="J63" s="66" t="s">
        <v>29</v>
      </c>
      <c r="K63" s="67" t="s">
        <v>34</v>
      </c>
      <c r="L63" s="68" t="s">
        <v>38</v>
      </c>
      <c r="M63" s="71" t="s">
        <v>41</v>
      </c>
      <c r="N63" s="1"/>
      <c r="O63" s="62" t="s">
        <v>45</v>
      </c>
      <c r="P63" s="1"/>
      <c r="Q63" s="1"/>
      <c r="R63" s="1"/>
    </row>
    <row r="64" spans="1:20" ht="15.75" customHeight="1" x14ac:dyDescent="0.35">
      <c r="A64" s="1"/>
      <c r="B64" s="47"/>
      <c r="C64" s="63">
        <f>E21</f>
        <v>0</v>
      </c>
      <c r="D64" s="47"/>
      <c r="E64" s="72">
        <f>H8</f>
        <v>1</v>
      </c>
      <c r="F64" s="73">
        <f>Q8</f>
        <v>1</v>
      </c>
      <c r="G64" s="74">
        <f>G28</f>
        <v>1</v>
      </c>
      <c r="H64" s="75">
        <f>G34</f>
        <v>1</v>
      </c>
      <c r="I64" s="74">
        <f>G42</f>
        <v>1</v>
      </c>
      <c r="J64" s="76">
        <f>G48</f>
        <v>1</v>
      </c>
      <c r="K64" s="77">
        <f>N54</f>
        <v>1</v>
      </c>
      <c r="L64" s="78">
        <f>N56</f>
        <v>1</v>
      </c>
      <c r="M64" s="79">
        <f>N58</f>
        <v>1</v>
      </c>
      <c r="N64" s="1"/>
      <c r="O64" s="63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1.75" customHeight="1" x14ac:dyDescent="0.25">
      <c r="A66" s="1"/>
      <c r="B66" s="1"/>
      <c r="C66" s="80" t="s">
        <v>46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.75" customHeight="1" x14ac:dyDescent="0.25">
      <c r="A67" s="1"/>
      <c r="B67" s="1"/>
      <c r="C67" s="61">
        <f>ROUND(PRODUCT(C64,E64,F64,G64,H64,M64,O64),4)</f>
        <v>0</v>
      </c>
      <c r="D67" s="1"/>
      <c r="E67" s="1"/>
      <c r="F67" s="1"/>
      <c r="G67" s="1"/>
      <c r="H67" s="1"/>
      <c r="I67" s="1"/>
      <c r="J67" s="1" t="s">
        <v>47</v>
      </c>
      <c r="K67" s="1"/>
      <c r="L67" s="1"/>
      <c r="M67" s="117"/>
      <c r="N67" s="117"/>
      <c r="O67" s="117"/>
      <c r="P67" s="117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5"/>
    <row r="71" spans="1:18" ht="15.75" customHeight="1" x14ac:dyDescent="0.25"/>
    <row r="72" spans="1:18" ht="15.75" customHeight="1" x14ac:dyDescent="0.25"/>
    <row r="73" spans="1:18" ht="15.75" customHeight="1" x14ac:dyDescent="0.25"/>
    <row r="74" spans="1:18" ht="15.75" customHeight="1" x14ac:dyDescent="0.25"/>
    <row r="75" spans="1:18" ht="15.75" customHeight="1" x14ac:dyDescent="0.25"/>
    <row r="76" spans="1:18" ht="15.75" customHeight="1" x14ac:dyDescent="0.25"/>
    <row r="77" spans="1:18" ht="15.75" customHeight="1" x14ac:dyDescent="0.25"/>
    <row r="78" spans="1:18" ht="15.75" customHeight="1" x14ac:dyDescent="0.25"/>
    <row r="79" spans="1:18" ht="15.75" customHeight="1" x14ac:dyDescent="0.25"/>
    <row r="80" spans="1:1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59+TUiZKy7ZfUS/3qUPuVFiHrjPmUz9yVU9G7nMEnPUTw34yJ5asX3NGhpv/qp/dyTFr5RsiqbyHTnaFyE1jg==" saltValue="ExAeKW22m4M1rY/FfJ8jPQ==" spinCount="100000" sheet="1" objects="1" scenarios="1"/>
  <dataValidations count="5">
    <dataValidation type="decimal" operator="greaterThan" allowBlank="1" showErrorMessage="1" sqref="G36">
      <formula1>E11*0.5</formula1>
    </dataValidation>
    <dataValidation type="list" allowBlank="1" showErrorMessage="1" sqref="C8:C9">
      <formula1>CATEGORIA</formula1>
    </dataValidation>
    <dataValidation type="decimal" allowBlank="1" showErrorMessage="1" sqref="E19">
      <formula1>0</formula1>
      <formula2>70000</formula2>
    </dataValidation>
    <dataValidation type="decimal" operator="greaterThanOrEqual" allowBlank="1" showErrorMessage="1" sqref="E11">
      <formula1>40000</formula1>
    </dataValidation>
    <dataValidation type="list" allowBlank="1" showErrorMessage="1" sqref="D28 D34 L54">
      <formula1>SINO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3" spans="1:15" x14ac:dyDescent="0.25">
      <c r="A3" s="37">
        <v>5000</v>
      </c>
      <c r="B3" s="37">
        <f t="shared" ref="B3:B36" si="0">Coefficiente_rif*(A3/Valore_riferimento)^esponente</f>
        <v>2.69240746475176</v>
      </c>
      <c r="L3" s="48" t="s">
        <v>48</v>
      </c>
      <c r="M3" s="37">
        <f>Coefficiente_rif*(Valore_cercato/Valore_riferimento)^esponente</f>
        <v>3.8031266293844261</v>
      </c>
    </row>
    <row r="4" spans="1:15" x14ac:dyDescent="0.25">
      <c r="A4" s="37">
        <v>6000</v>
      </c>
      <c r="B4" s="37">
        <f t="shared" si="0"/>
        <v>2.7670561551522197</v>
      </c>
      <c r="C4" s="37">
        <f t="shared" ref="C4:C36" si="1">Coefficiente_rif*(A4/24000)^esponente</f>
        <v>3.2490095854249419</v>
      </c>
    </row>
    <row r="5" spans="1:15" x14ac:dyDescent="0.25">
      <c r="A5" s="37">
        <v>8000</v>
      </c>
      <c r="B5" s="37">
        <f t="shared" si="0"/>
        <v>2.8890747815205113</v>
      </c>
      <c r="C5" s="37">
        <f t="shared" si="1"/>
        <v>3.3922808688547339</v>
      </c>
      <c r="L5" s="48" t="s">
        <v>49</v>
      </c>
      <c r="M5" s="37">
        <v>4</v>
      </c>
    </row>
    <row r="6" spans="1:15" x14ac:dyDescent="0.25">
      <c r="A6" s="37">
        <v>10000</v>
      </c>
      <c r="B6" s="37">
        <f t="shared" si="0"/>
        <v>2.9874131292561357</v>
      </c>
      <c r="C6" s="37">
        <f t="shared" si="1"/>
        <v>3.5077473489306752</v>
      </c>
    </row>
    <row r="7" spans="1:15" x14ac:dyDescent="0.25">
      <c r="A7" s="37">
        <v>12000</v>
      </c>
      <c r="B7" s="37">
        <f t="shared" si="0"/>
        <v>3.0702410372543296</v>
      </c>
      <c r="C7" s="37">
        <f t="shared" si="1"/>
        <v>3.6050018504433208</v>
      </c>
      <c r="L7" s="48" t="s">
        <v>50</v>
      </c>
      <c r="M7" s="37">
        <v>50000</v>
      </c>
    </row>
    <row r="8" spans="1:15" x14ac:dyDescent="0.25">
      <c r="A8" s="37">
        <v>14000</v>
      </c>
      <c r="B8" s="37">
        <f t="shared" si="0"/>
        <v>3.1420601209270576</v>
      </c>
      <c r="C8" s="37">
        <f t="shared" si="1"/>
        <v>3.689330059986395</v>
      </c>
    </row>
    <row r="9" spans="1:15" x14ac:dyDescent="0.25">
      <c r="A9" s="37">
        <v>16000</v>
      </c>
      <c r="B9" s="37">
        <f t="shared" si="0"/>
        <v>3.2056291800962384</v>
      </c>
      <c r="C9" s="37">
        <f t="shared" si="1"/>
        <v>3.7639712927609978</v>
      </c>
      <c r="L9" s="48" t="s">
        <v>51</v>
      </c>
      <c r="M9" s="37">
        <v>70000</v>
      </c>
    </row>
    <row r="10" spans="1:15" x14ac:dyDescent="0.25">
      <c r="A10" s="37">
        <v>18000</v>
      </c>
      <c r="B10" s="37">
        <f t="shared" si="0"/>
        <v>3.2627677508158737</v>
      </c>
      <c r="C10" s="37">
        <f t="shared" si="1"/>
        <v>3.8310620034500129</v>
      </c>
    </row>
    <row r="11" spans="1:15" x14ac:dyDescent="0.25">
      <c r="A11" s="37">
        <v>20000</v>
      </c>
      <c r="B11" s="37">
        <f t="shared" si="0"/>
        <v>3.314742408677279</v>
      </c>
      <c r="C11" s="37">
        <f t="shared" si="1"/>
        <v>3.8920893741003924</v>
      </c>
      <c r="L11" s="48" t="s">
        <v>52</v>
      </c>
      <c r="M11" s="37">
        <v>0.15</v>
      </c>
    </row>
    <row r="12" spans="1:15" x14ac:dyDescent="0.25">
      <c r="A12" s="37">
        <v>22000</v>
      </c>
      <c r="B12" s="37">
        <f t="shared" si="0"/>
        <v>3.3624720842652103</v>
      </c>
      <c r="C12" s="37">
        <f t="shared" si="1"/>
        <v>3.9481323905045462</v>
      </c>
    </row>
    <row r="13" spans="1:15" x14ac:dyDescent="0.25">
      <c r="A13" s="37">
        <v>24000</v>
      </c>
      <c r="B13" s="37">
        <f t="shared" si="0"/>
        <v>3.4066457268273194</v>
      </c>
      <c r="C13" s="37">
        <f t="shared" si="1"/>
        <v>4</v>
      </c>
      <c r="M13" s="37" t="s">
        <v>53</v>
      </c>
      <c r="O13" s="37" t="s">
        <v>54</v>
      </c>
    </row>
    <row r="14" spans="1:15" x14ac:dyDescent="0.25">
      <c r="A14" s="37">
        <v>26000</v>
      </c>
      <c r="B14" s="37">
        <f t="shared" si="0"/>
        <v>3.4477938251231874</v>
      </c>
      <c r="C14" s="37">
        <f t="shared" si="1"/>
        <v>4.0483150894991242</v>
      </c>
      <c r="H14" s="37" t="s">
        <v>55</v>
      </c>
      <c r="M14" s="37">
        <f>B36</f>
        <v>4</v>
      </c>
      <c r="O14" s="37">
        <f>B6</f>
        <v>2.9874131292561357</v>
      </c>
    </row>
    <row r="15" spans="1:15" x14ac:dyDescent="0.25">
      <c r="A15" s="37">
        <v>28000</v>
      </c>
      <c r="B15" s="37">
        <f t="shared" si="0"/>
        <v>3.4863339895824641</v>
      </c>
      <c r="C15" s="37">
        <f t="shared" si="1"/>
        <v>4.0935680069431353</v>
      </c>
      <c r="H15" s="49" t="s">
        <v>56</v>
      </c>
      <c r="I15" s="50"/>
      <c r="J15" s="51"/>
    </row>
    <row r="16" spans="1:15" x14ac:dyDescent="0.25">
      <c r="A16" s="37">
        <v>30000</v>
      </c>
      <c r="B16" s="37">
        <f t="shared" si="0"/>
        <v>3.5226011580399761</v>
      </c>
      <c r="C16" s="37">
        <f t="shared" si="1"/>
        <v>4.1361520281366602</v>
      </c>
      <c r="H16" s="52" t="s">
        <v>57</v>
      </c>
      <c r="I16" s="37"/>
      <c r="J16" s="53">
        <v>1</v>
      </c>
    </row>
    <row r="17" spans="1:15" x14ac:dyDescent="0.25">
      <c r="A17" s="37">
        <v>32000</v>
      </c>
      <c r="B17" s="37">
        <f t="shared" si="0"/>
        <v>3.5568682770046625</v>
      </c>
      <c r="C17" s="37">
        <f t="shared" si="1"/>
        <v>4.1763876401873441</v>
      </c>
      <c r="H17" s="52" t="s">
        <v>58</v>
      </c>
      <c r="I17" s="37"/>
      <c r="J17" s="53">
        <v>1.5</v>
      </c>
    </row>
    <row r="18" spans="1:15" x14ac:dyDescent="0.25">
      <c r="A18" s="37">
        <v>34000</v>
      </c>
      <c r="B18" s="37">
        <f t="shared" si="0"/>
        <v>3.5893608610076733</v>
      </c>
      <c r="C18" s="37">
        <f t="shared" si="1"/>
        <v>4.2145396367358936</v>
      </c>
      <c r="H18" s="54" t="s">
        <v>59</v>
      </c>
      <c r="I18" s="55"/>
      <c r="J18" s="56">
        <v>2</v>
      </c>
      <c r="M18" s="37">
        <v>2</v>
      </c>
      <c r="O18" s="37">
        <v>1.5</v>
      </c>
    </row>
    <row r="19" spans="1:15" x14ac:dyDescent="0.25">
      <c r="A19" s="37">
        <v>36000</v>
      </c>
      <c r="B19" s="37">
        <f t="shared" si="0"/>
        <v>3.620267490752759</v>
      </c>
      <c r="C19" s="37">
        <f t="shared" si="1"/>
        <v>4.2508294446272119</v>
      </c>
    </row>
    <row r="20" spans="1:15" x14ac:dyDescent="0.25">
      <c r="A20" s="37">
        <v>38000</v>
      </c>
      <c r="B20" s="37">
        <f t="shared" si="0"/>
        <v>3.6497475425274062</v>
      </c>
      <c r="C20" s="37">
        <f t="shared" si="1"/>
        <v>4.2854441995957036</v>
      </c>
      <c r="H20" s="49" t="s">
        <v>60</v>
      </c>
      <c r="I20" s="50"/>
      <c r="J20" s="51"/>
    </row>
    <row r="21" spans="1:15" ht="15.75" customHeight="1" x14ac:dyDescent="0.25">
      <c r="A21" s="37">
        <v>40000</v>
      </c>
      <c r="B21" s="37">
        <f t="shared" si="0"/>
        <v>3.6779369844369456</v>
      </c>
      <c r="C21" s="37">
        <f t="shared" si="1"/>
        <v>4.3185435520614419</v>
      </c>
      <c r="H21" s="52" t="s">
        <v>61</v>
      </c>
      <c r="I21" s="37"/>
      <c r="J21" s="53">
        <v>1.5</v>
      </c>
    </row>
    <row r="22" spans="1:15" ht="15.75" customHeight="1" x14ac:dyDescent="0.25">
      <c r="A22" s="37">
        <v>42000</v>
      </c>
      <c r="B22" s="37">
        <f t="shared" si="0"/>
        <v>3.7049527941804494</v>
      </c>
      <c r="C22" s="37">
        <f t="shared" si="1"/>
        <v>4.3502648543744522</v>
      </c>
      <c r="H22" s="54" t="s">
        <v>62</v>
      </c>
      <c r="I22" s="55"/>
      <c r="J22" s="56">
        <v>1</v>
      </c>
    </row>
    <row r="23" spans="1:15" ht="15.75" customHeight="1" x14ac:dyDescent="0.25">
      <c r="A23" s="37">
        <v>44000</v>
      </c>
      <c r="B23" s="37">
        <f t="shared" si="0"/>
        <v>3.7308963753810156</v>
      </c>
      <c r="C23" s="37">
        <f t="shared" si="1"/>
        <v>4.3807271721860879</v>
      </c>
    </row>
    <row r="24" spans="1:15" ht="15.75" customHeight="1" x14ac:dyDescent="0.25">
      <c r="A24" s="37">
        <v>46000</v>
      </c>
      <c r="B24" s="37">
        <f t="shared" si="0"/>
        <v>3.7558562341135038</v>
      </c>
      <c r="C24" s="37">
        <f t="shared" si="1"/>
        <v>4.4100344271623593</v>
      </c>
      <c r="H24" s="49" t="s">
        <v>63</v>
      </c>
      <c r="I24" s="50"/>
      <c r="J24" s="51"/>
    </row>
    <row r="25" spans="1:15" ht="15.75" customHeight="1" x14ac:dyDescent="0.25">
      <c r="A25" s="37">
        <v>48000</v>
      </c>
      <c r="B25" s="37">
        <f t="shared" si="0"/>
        <v>3.7799101006379687</v>
      </c>
      <c r="C25" s="37">
        <f t="shared" si="1"/>
        <v>4.4382778882713803</v>
      </c>
      <c r="H25" s="52" t="s">
        <v>64</v>
      </c>
      <c r="I25" s="37"/>
      <c r="J25" s="53">
        <v>1.5</v>
      </c>
    </row>
    <row r="26" spans="1:15" ht="15.75" customHeight="1" x14ac:dyDescent="0.25">
      <c r="A26" s="37">
        <v>50000</v>
      </c>
      <c r="B26" s="37">
        <f t="shared" si="0"/>
        <v>3.8031266293844261</v>
      </c>
      <c r="C26" s="37">
        <f t="shared" si="1"/>
        <v>4.4655381678638575</v>
      </c>
      <c r="H26" s="54" t="s">
        <v>65</v>
      </c>
      <c r="I26" s="55"/>
      <c r="J26" s="56">
        <v>1</v>
      </c>
      <c r="M26" s="37">
        <v>1.5</v>
      </c>
      <c r="O26" s="37">
        <v>1</v>
      </c>
    </row>
    <row r="27" spans="1:15" ht="15.75" customHeight="1" x14ac:dyDescent="0.25">
      <c r="A27" s="37">
        <v>52000</v>
      </c>
      <c r="B27" s="37">
        <f t="shared" si="0"/>
        <v>3.8255667743407109</v>
      </c>
      <c r="C27" s="37">
        <f t="shared" si="1"/>
        <v>4.4918868366198339</v>
      </c>
    </row>
    <row r="28" spans="1:15" ht="15.75" customHeight="1" x14ac:dyDescent="0.25">
      <c r="A28" s="37">
        <v>54000</v>
      </c>
      <c r="B28" s="37">
        <f t="shared" si="0"/>
        <v>3.8472849117796248</v>
      </c>
      <c r="C28" s="37">
        <f t="shared" si="1"/>
        <v>4.517387741827422</v>
      </c>
      <c r="H28" s="49" t="s">
        <v>66</v>
      </c>
      <c r="I28" s="50"/>
      <c r="J28" s="51"/>
    </row>
    <row r="29" spans="1:15" ht="15.75" customHeight="1" x14ac:dyDescent="0.25">
      <c r="A29" s="37">
        <v>56000</v>
      </c>
      <c r="B29" s="37">
        <f t="shared" si="0"/>
        <v>3.8683297642731986</v>
      </c>
      <c r="C29" s="37">
        <f t="shared" si="1"/>
        <v>4.5420980923377146</v>
      </c>
      <c r="H29" s="52" t="s">
        <v>67</v>
      </c>
      <c r="I29" s="37"/>
      <c r="J29" s="53">
        <v>1</v>
      </c>
    </row>
    <row r="30" spans="1:15" ht="15.75" customHeight="1" x14ac:dyDescent="0.25">
      <c r="A30" s="37">
        <v>58000</v>
      </c>
      <c r="B30" s="37">
        <f t="shared" si="0"/>
        <v>3.8887451669273858</v>
      </c>
      <c r="C30" s="37">
        <f t="shared" si="1"/>
        <v>4.5660693582588125</v>
      </c>
      <c r="H30" s="54" t="s">
        <v>68</v>
      </c>
      <c r="I30" s="55"/>
      <c r="J30" s="56">
        <v>1.5</v>
      </c>
      <c r="M30" s="37">
        <v>1</v>
      </c>
      <c r="O30" s="37">
        <v>1</v>
      </c>
    </row>
    <row r="31" spans="1:15" ht="15.75" customHeight="1" x14ac:dyDescent="0.25">
      <c r="A31" s="37">
        <v>60000</v>
      </c>
      <c r="B31" s="37">
        <f t="shared" si="0"/>
        <v>3.9085707072319957</v>
      </c>
      <c r="C31" s="37">
        <f t="shared" si="1"/>
        <v>4.5893480222519409</v>
      </c>
    </row>
    <row r="32" spans="1:15" ht="15.75" customHeight="1" x14ac:dyDescent="0.25">
      <c r="A32" s="37">
        <v>62000</v>
      </c>
      <c r="B32" s="37">
        <f t="shared" si="0"/>
        <v>3.9278422628457972</v>
      </c>
      <c r="C32" s="37">
        <f t="shared" si="1"/>
        <v>4.6119762109855547</v>
      </c>
      <c r="H32" s="37" t="s">
        <v>69</v>
      </c>
    </row>
    <row r="33" spans="1:15" ht="15.75" customHeight="1" x14ac:dyDescent="0.25">
      <c r="A33" s="37">
        <v>64000</v>
      </c>
      <c r="B33" s="37">
        <f t="shared" si="0"/>
        <v>3.9465924563309285</v>
      </c>
      <c r="C33" s="37">
        <f t="shared" si="1"/>
        <v>4.6339922290733444</v>
      </c>
      <c r="H33" s="49" t="s">
        <v>70</v>
      </c>
      <c r="I33" s="50"/>
      <c r="J33" s="51"/>
    </row>
    <row r="34" spans="1:15" ht="15.75" customHeight="1" x14ac:dyDescent="0.25">
      <c r="A34" s="37">
        <v>66000</v>
      </c>
      <c r="B34" s="37">
        <f t="shared" si="0"/>
        <v>3.9648510418306397</v>
      </c>
      <c r="C34" s="37">
        <f t="shared" si="1"/>
        <v>4.6554310131017811</v>
      </c>
      <c r="H34" s="52" t="s">
        <v>71</v>
      </c>
      <c r="I34" s="37"/>
      <c r="J34" s="53">
        <v>1.1000000000000001</v>
      </c>
    </row>
    <row r="35" spans="1:15" ht="15.75" customHeight="1" x14ac:dyDescent="0.25">
      <c r="A35" s="37">
        <v>68000</v>
      </c>
      <c r="B35" s="37">
        <f t="shared" si="0"/>
        <v>3.9826452356092696</v>
      </c>
      <c r="C35" s="37">
        <f t="shared" si="1"/>
        <v>4.6763245197420522</v>
      </c>
      <c r="H35" s="52" t="s">
        <v>72</v>
      </c>
      <c r="I35" s="37"/>
      <c r="J35" s="53">
        <v>1.2</v>
      </c>
    </row>
    <row r="36" spans="1:15" ht="15.75" customHeight="1" x14ac:dyDescent="0.25">
      <c r="A36" s="37">
        <v>70000</v>
      </c>
      <c r="B36" s="37">
        <f t="shared" si="0"/>
        <v>4</v>
      </c>
      <c r="C36" s="37">
        <f t="shared" si="1"/>
        <v>4.6967020591545738</v>
      </c>
      <c r="H36" s="52" t="s">
        <v>73</v>
      </c>
      <c r="I36" s="37"/>
      <c r="J36" s="53">
        <v>1.3</v>
      </c>
    </row>
    <row r="37" spans="1:15" ht="15.75" customHeight="1" x14ac:dyDescent="0.25">
      <c r="H37" s="54" t="s">
        <v>74</v>
      </c>
      <c r="I37" s="55"/>
      <c r="J37" s="56">
        <v>1.5</v>
      </c>
      <c r="M37" s="37">
        <v>1.1000000000000001</v>
      </c>
      <c r="O37" s="37">
        <v>1.2</v>
      </c>
    </row>
    <row r="38" spans="1:15" ht="15.75" customHeight="1" x14ac:dyDescent="0.25">
      <c r="A38" s="57" t="s">
        <v>75</v>
      </c>
    </row>
    <row r="39" spans="1:15" ht="15.75" customHeight="1" x14ac:dyDescent="0.25">
      <c r="A39" s="57"/>
      <c r="H39" s="49" t="s">
        <v>76</v>
      </c>
      <c r="I39" s="50"/>
      <c r="J39" s="51"/>
    </row>
    <row r="40" spans="1:15" ht="15.75" customHeight="1" x14ac:dyDescent="0.25">
      <c r="A40" s="58" t="s">
        <v>77</v>
      </c>
      <c r="H40" s="52" t="s">
        <v>78</v>
      </c>
      <c r="I40" s="37"/>
      <c r="J40" s="53">
        <v>1.1000000000000001</v>
      </c>
    </row>
    <row r="41" spans="1:15" ht="15.75" customHeight="1" x14ac:dyDescent="0.25">
      <c r="A41" s="58" t="s">
        <v>79</v>
      </c>
      <c r="H41" s="52" t="s">
        <v>80</v>
      </c>
      <c r="I41" s="37"/>
      <c r="J41" s="53">
        <v>1.2</v>
      </c>
    </row>
    <row r="42" spans="1:15" ht="15.75" customHeight="1" x14ac:dyDescent="0.25">
      <c r="A42" s="58" t="s">
        <v>81</v>
      </c>
      <c r="H42" s="52" t="s">
        <v>82</v>
      </c>
      <c r="I42" s="37"/>
      <c r="J42" s="53">
        <v>1.3</v>
      </c>
    </row>
    <row r="43" spans="1:15" ht="15.75" customHeight="1" x14ac:dyDescent="0.25">
      <c r="H43" s="54" t="s">
        <v>83</v>
      </c>
      <c r="I43" s="55"/>
      <c r="J43" s="56">
        <v>1.5</v>
      </c>
      <c r="M43" s="37">
        <v>1</v>
      </c>
      <c r="O43" s="37">
        <v>1.2</v>
      </c>
    </row>
    <row r="44" spans="1:15" ht="15.75" customHeight="1" x14ac:dyDescent="0.25">
      <c r="A44" s="57" t="s">
        <v>84</v>
      </c>
    </row>
    <row r="45" spans="1:15" ht="15.75" customHeight="1" x14ac:dyDescent="0.25">
      <c r="A45" s="58" t="s">
        <v>85</v>
      </c>
    </row>
    <row r="46" spans="1:15" ht="15.75" customHeight="1" x14ac:dyDescent="0.25">
      <c r="A46" s="58" t="s">
        <v>86</v>
      </c>
      <c r="H46" s="37" t="s">
        <v>87</v>
      </c>
    </row>
    <row r="47" spans="1:15" ht="15.75" customHeight="1" x14ac:dyDescent="0.25">
      <c r="A47" s="58" t="s">
        <v>88</v>
      </c>
      <c r="H47" s="48" t="s">
        <v>89</v>
      </c>
      <c r="J47" s="37">
        <v>2</v>
      </c>
    </row>
    <row r="48" spans="1:15" ht="15.75" customHeight="1" x14ac:dyDescent="0.25">
      <c r="A48" s="57" t="s">
        <v>90</v>
      </c>
      <c r="H48" s="48" t="s">
        <v>91</v>
      </c>
      <c r="J48" s="37">
        <v>1.5</v>
      </c>
      <c r="M48" s="37">
        <v>1.5</v>
      </c>
      <c r="O48" s="37">
        <v>2</v>
      </c>
    </row>
    <row r="49" spans="1:15" ht="15.75" customHeight="1" x14ac:dyDescent="0.25">
      <c r="A49" s="58" t="s">
        <v>92</v>
      </c>
      <c r="F49" s="37" t="s">
        <v>93</v>
      </c>
      <c r="H49" s="48"/>
      <c r="J49" s="37">
        <v>2</v>
      </c>
    </row>
    <row r="50" spans="1:15" ht="15.75" customHeight="1" x14ac:dyDescent="0.25">
      <c r="A50" s="58" t="s">
        <v>94</v>
      </c>
    </row>
    <row r="51" spans="1:15" ht="15.75" customHeight="1" x14ac:dyDescent="0.25">
      <c r="A51" s="57" t="s">
        <v>95</v>
      </c>
      <c r="H51" s="59" t="s">
        <v>96</v>
      </c>
    </row>
    <row r="52" spans="1:15" ht="15.75" customHeight="1" x14ac:dyDescent="0.25">
      <c r="A52" s="59" t="s">
        <v>97</v>
      </c>
      <c r="H52" s="48" t="s">
        <v>98</v>
      </c>
      <c r="J52" s="37">
        <v>1.5</v>
      </c>
    </row>
    <row r="53" spans="1:15" ht="15.75" customHeight="1" x14ac:dyDescent="0.25">
      <c r="A53" s="58" t="s">
        <v>92</v>
      </c>
      <c r="H53" s="48" t="s">
        <v>99</v>
      </c>
      <c r="J53" s="37">
        <v>1.5</v>
      </c>
    </row>
    <row r="54" spans="1:15" ht="15.75" customHeight="1" x14ac:dyDescent="0.25">
      <c r="A54" s="60" t="s">
        <v>94</v>
      </c>
      <c r="H54" s="48"/>
    </row>
    <row r="55" spans="1:15" ht="15.75" customHeight="1" x14ac:dyDescent="0.25">
      <c r="H55" s="48" t="s">
        <v>100</v>
      </c>
      <c r="J55" s="37">
        <v>1.5</v>
      </c>
      <c r="M55" s="37">
        <v>1.5</v>
      </c>
      <c r="O55" s="37">
        <v>1</v>
      </c>
    </row>
    <row r="56" spans="1:15" ht="15.75" customHeight="1" x14ac:dyDescent="0.25"/>
    <row r="57" spans="1:15" ht="15.75" customHeight="1" x14ac:dyDescent="0.25"/>
    <row r="58" spans="1:15" ht="15.75" customHeight="1" x14ac:dyDescent="0.25">
      <c r="J58" s="37" t="s">
        <v>101</v>
      </c>
      <c r="M58" s="37">
        <f>M55*M48*M43*M37*M30*M26*M18</f>
        <v>7.4250000000000007</v>
      </c>
      <c r="O58" s="37">
        <f>O55*O48*O43*O37*O30*O26*O18</f>
        <v>4.32</v>
      </c>
    </row>
    <row r="59" spans="1:15" ht="15.75" customHeight="1" x14ac:dyDescent="0.25"/>
    <row r="60" spans="1:15" ht="15.75" customHeight="1" x14ac:dyDescent="0.25">
      <c r="J60" s="37" t="s">
        <v>102</v>
      </c>
      <c r="M60" s="37">
        <f>M58*M14</f>
        <v>29.700000000000003</v>
      </c>
      <c r="O60" s="37">
        <f>O58*O14</f>
        <v>12.905624718386507</v>
      </c>
    </row>
    <row r="61" spans="1:15" ht="15.75" customHeight="1" x14ac:dyDescent="0.25">
      <c r="J61" s="37" t="s">
        <v>103</v>
      </c>
      <c r="M61" s="37">
        <f>M58+M14</f>
        <v>11.425000000000001</v>
      </c>
      <c r="O61" s="37">
        <f>O58+O14</f>
        <v>7.307413129256136</v>
      </c>
    </row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3ccMWgl+e4IJ3aotQKmotZrAo7Ae/zSscupG8bPC+3L14qrrvJaaDDW0nB8fhVZ24jqEUFiXBRsP5Yg0S6sRw==" saltValue="9dvY6A1XeGxMdZofzpv8tg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2024-02-29T16:17:00Z</dcterms:modified>
</cp:coreProperties>
</file>