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00" activeTab="0"/>
  </bookViews>
  <sheets>
    <sheet name="Richiesta" sheetId="2" r:id="rId1"/>
    <sheet name="Grafico2" sheetId="5" r:id="rId2"/>
    <sheet name="Foglio1" sheetId="1" r:id="rId3"/>
    <sheet name="Foglio3" sheetId="3" r:id="rId4"/>
  </sheets>
  <definedNames>
    <definedName name="_xlnm.Print_Area" localSheetId="0">'Richiesta'!$B$1:$R$69</definedName>
    <definedName name="CATEGORIA">'Foglio1'!$A$39:$A$42</definedName>
    <definedName name="Cbiv">'Richiesta'!$J$8</definedName>
    <definedName name="Cbivacco">'Richiesta'!#REF!</definedName>
    <definedName name="CCCC">'Richiesta'!#REF!</definedName>
    <definedName name="Coeff_economico">'Foglio1'!$M$3</definedName>
    <definedName name="Coefficiente_rif">'Foglio1'!$M$5</definedName>
    <definedName name="Cpda">'Richiesta'!$J$13</definedName>
    <definedName name="Cprec">'Richiesta'!$Q$13</definedName>
    <definedName name="Crif">'Richiesta'!#REF!</definedName>
    <definedName name="Crifugio">'Richiesta'!$J$8</definedName>
    <definedName name="esponente">'Foglio1'!$M$11</definedName>
    <definedName name="Richiesta">'Richiesta'!$E$19</definedName>
    <definedName name="SINO">'Foglio1'!$A$49:$A$50</definedName>
    <definedName name="TIPO">'Foglio1'!$A$45:$A$46</definedName>
    <definedName name="TIPO1">'Foglio1'!$A$45:$A$47</definedName>
    <definedName name="Valore_cercato">'Foglio1'!$M$7</definedName>
    <definedName name="Valore_riferimento">'Foglio1'!$M$9</definedName>
  </definedNames>
  <calcPr calcId="191029"/>
</workbook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>
      <text>
        <r>
          <rPr>
            <b/>
            <sz val="9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>
      <text>
        <r>
          <rPr>
            <b/>
            <sz val="9"/>
            <rFont val="Tahoma"/>
            <family val="2"/>
          </rPr>
          <t>Codice unico attribuito dal sistema UnicoCAI</t>
        </r>
      </text>
    </comment>
    <comment ref="C8" authorId="0">
      <text>
        <r>
          <rPr>
            <b/>
            <sz val="9"/>
            <rFont val="Tahoma"/>
            <family val="2"/>
          </rPr>
          <t>Categoria del rifugio definito da OTC ROA</t>
        </r>
      </text>
    </comment>
    <comment ref="H8" authorId="0">
      <text>
        <r>
          <rPr>
            <b/>
            <sz val="9"/>
            <rFont val="Tahoma"/>
            <family val="2"/>
          </rPr>
          <t>Coefficiente legato alla categoria della struttura.</t>
        </r>
      </text>
    </comment>
    <comment ref="E11" authorId="0">
      <text>
        <r>
          <rPr>
            <b/>
            <sz val="9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>
      <text>
        <r>
          <rPr>
            <b/>
            <sz val="9"/>
            <rFont val="Tahoma"/>
            <family val="2"/>
          </rPr>
          <t>Quota percentuale dei proventi dei rifugi complessivamente detenuti dalla sezione e reinvestiti nelle strutture. Vd. Linea guida allegata.</t>
        </r>
      </text>
    </comment>
    <comment ref="E13" authorId="0">
      <text>
        <r>
          <rPr>
            <b/>
            <sz val="9"/>
            <rFont val="Tahoma"/>
            <family val="2"/>
          </rPr>
          <t>Eventuali fondi raccolti presso altri enti pubblici, privati, fondazioni, ecc...</t>
        </r>
      </text>
    </comment>
    <comment ref="E15" authorId="0">
      <text>
        <r>
          <rPr>
            <b/>
            <sz val="9"/>
            <rFont val="Tahoma"/>
            <family val="2"/>
          </rPr>
          <t>Quota autofinanziamento della sezione</t>
        </r>
      </text>
    </comment>
    <comment ref="E17" authorId="0">
      <text>
        <r>
          <rPr>
            <b/>
            <sz val="9"/>
            <rFont val="Tahoma"/>
            <family val="2"/>
          </rPr>
          <t>Quota scoperta da finanziare</t>
        </r>
      </text>
    </comment>
    <comment ref="E19" authorId="0">
      <text>
        <r>
          <rPr>
            <b/>
            <sz val="9"/>
            <rFont val="Tahoma"/>
            <family val="2"/>
          </rPr>
          <t>Quota richiesta al fondo stabile, massimo 80% dello scoperto.</t>
        </r>
      </text>
    </comment>
    <comment ref="E21" authorId="0">
      <text>
        <r>
          <rPr>
            <b/>
            <sz val="9"/>
            <rFont val="Tahoma"/>
            <family val="2"/>
          </rPr>
          <t>Coefficiente in funzione della richiesta economica.</t>
        </r>
      </text>
    </comment>
    <comment ref="D28" authorId="0">
      <text>
        <r>
          <rPr>
            <b/>
            <sz val="9"/>
            <rFont val="Tahoma"/>
            <family val="2"/>
          </rPr>
          <t>Sono ad apertura annuale i rifugi con almeno 150 giorni di apertura anche non continuativi.</t>
        </r>
      </text>
    </comment>
    <comment ref="D34" authorId="0">
      <text>
        <r>
          <rPr>
            <b/>
            <sz val="9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b/>
            <sz val="9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b/>
            <sz val="9"/>
            <rFont val="Tahoma"/>
            <family val="2"/>
          </rPr>
          <t>Percentuale di riduzione delle emissioni di anidride carbonica calcolate come da apposito allegato.</t>
        </r>
      </text>
    </comment>
    <comment ref="C64" authorId="0">
      <text>
        <r>
          <rPr>
            <b/>
            <sz val="11"/>
            <rFont val="Tahoma"/>
            <family val="2"/>
          </rPr>
          <t>Coefficiente in funzione della richiesta economica.</t>
        </r>
      </text>
    </comment>
    <comment ref="E64" authorId="0">
      <text>
        <r>
          <rPr>
            <b/>
            <sz val="11"/>
            <rFont val="Tahoma"/>
            <family val="2"/>
          </rPr>
          <t>Coefficiente legato alla categoria della struttura.</t>
        </r>
      </text>
    </comment>
    <comment ref="C67" authorId="1">
      <text>
        <r>
          <rPr>
            <b/>
            <sz val="10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<sst xmlns="http://schemas.openxmlformats.org/spreadsheetml/2006/main" count="112" uniqueCount="103">
  <si>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</si>
  <si>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</si>
  <si>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</si>
  <si>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</si>
  <si>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</si>
  <si>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</si>
  <si>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</si>
  <si>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</si>
  <si>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</si>
  <si>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</si>
  <si>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</si>
  <si>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</si>
  <si>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</si>
  <si>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</si>
  <si>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</si>
  <si>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</si>
  <si>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</si>
  <si>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</si>
  <si>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</si>
  <si>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</si>
  <si>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</si>
  <si>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</si>
  <si>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</si>
  <si>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</si>
  <si>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</si>
  <si>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</si>
  <si>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</si>
  <si>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</si>
  <si>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</si>
  <si>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</si>
  <si>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</si>
  <si>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</si>
  <si>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</si>
  <si>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</si>
  <si>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</si>
  <si>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</si>
  <si>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</si>
  <si>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</si>
  <si>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</si>
  <si>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</si>
  <si>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</si>
  <si>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</si>
  <si>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</si>
  <si>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</si>
  <si>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</si>
  <si>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</si>
  <si>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</si>
  <si>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</si>
  <si>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</si>
  <si>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Coefficiente di merito</t>
  </si>
  <si>
    <t>Se sì inserire importo lavori allocato a questa voce</t>
  </si>
  <si>
    <t>Reinvestimento proventi (% media degli ultimi 3 esercizi)</t>
  </si>
  <si>
    <t>CALCOLO COEFFICIENTI</t>
  </si>
  <si>
    <t>C1</t>
  </si>
  <si>
    <t>Coefficiente economico (Ce)</t>
  </si>
  <si>
    <t>C2</t>
  </si>
  <si>
    <t>Ce</t>
  </si>
  <si>
    <t>Cf</t>
  </si>
  <si>
    <t>ULTIMO CONTRIBUTO RICEVUTO MEDESIMA STR. (ANNO)</t>
  </si>
  <si>
    <t>Ccat</t>
  </si>
  <si>
    <t>C</t>
  </si>
  <si>
    <t>NO</t>
  </si>
  <si>
    <t>IMPORTO</t>
  </si>
  <si>
    <t>CATEGORIA</t>
  </si>
  <si>
    <t>D</t>
  </si>
  <si>
    <t>E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</si>
  <si>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</si>
  <si>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</si>
  <si>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</si>
  <si>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</si>
  <si>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</si>
  <si>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</si>
  <si>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</si>
  <si>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</si>
  <si>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Miglioramento prestazione energetica:</t>
  </si>
  <si>
    <t>Periodo di apertura:</t>
  </si>
  <si>
    <t>Crifugio</t>
  </si>
  <si>
    <t>PUNTO D'APPOGGIO</t>
  </si>
  <si>
    <t>Firma presidente sezione</t>
  </si>
  <si>
    <t>Codice UnicoCAI</t>
  </si>
  <si>
    <t>Gli interventi comportano spese superiori al 50% dell'importo lavori per interventi necessari alla continuità di apertura su richiesta di enti o normative cogenti?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</si>
  <si>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</si>
  <si>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</si>
  <si>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</si>
  <si>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</si>
  <si>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</si>
  <si>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</si>
  <si>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t>P1</t>
  </si>
  <si>
    <t>Gli interventi sono volti al miglioramento della classe energetica (solo in riscaldamento). Per un miglioramento rispetto alla situaizone precedente pari a (kWh/mq anno):</t>
  </si>
  <si>
    <t>P2</t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</si>
  <si>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:</t>
    </r>
  </si>
  <si>
    <t>Le spese sono rivolte ad interventi di destagionalizzazione</t>
  </si>
  <si>
    <t>Le spese sono volte al miglioramento del ciclo delle acque inteso come intervento sulla captazione e/o sullo scarico dei reflui</t>
  </si>
  <si>
    <t>P3</t>
  </si>
  <si>
    <t>P4</t>
  </si>
  <si>
    <t>Coefficiente P</t>
  </si>
  <si>
    <t>P</t>
  </si>
  <si>
    <t>Indice totale (T)</t>
  </si>
  <si>
    <t>Cb</t>
  </si>
  <si>
    <t>All. 2c - Scheda richiesta contributo fondo stabile pro-rifugi -MODULO PER INTERVENTI SU RIFUGI DI IMPORTO &lt; 40.000 €</t>
  </si>
  <si>
    <t>DENOMINAZIONE</t>
  </si>
  <si>
    <t>kWh/mq anno</t>
  </si>
  <si>
    <t>(inserire un numero)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</si>
</sst>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2" fillId="2" borderId="0" xfId="20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9" xfId="0" applyFont="1" applyFill="1" applyBorder="1"/>
    <xf numFmtId="0" fontId="0" fillId="5" borderId="13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4" fillId="6" borderId="14" xfId="0" applyFont="1" applyFill="1" applyBorder="1"/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16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8" fillId="3" borderId="1" xfId="0" applyFont="1" applyFill="1" applyBorder="1"/>
    <xf numFmtId="0" fontId="0" fillId="0" borderId="18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7" fillId="3" borderId="14" xfId="0" applyFont="1" applyFill="1" applyBorder="1" applyAlignment="1">
      <alignment horizontal="left"/>
    </xf>
    <xf numFmtId="0" fontId="3" fillId="7" borderId="20" xfId="0" applyFont="1" applyFill="1" applyBorder="1"/>
    <xf numFmtId="0" fontId="9" fillId="2" borderId="0" xfId="0" applyFont="1" applyFill="1"/>
    <xf numFmtId="0" fontId="8" fillId="3" borderId="15" xfId="0" applyFont="1" applyFill="1" applyBorder="1" applyAlignment="1">
      <alignment horizontal="center"/>
    </xf>
    <xf numFmtId="0" fontId="8" fillId="2" borderId="0" xfId="0" applyFont="1" applyFill="1"/>
    <xf numFmtId="0" fontId="0" fillId="4" borderId="0" xfId="0" applyFill="1" applyBorder="1"/>
    <xf numFmtId="0" fontId="0" fillId="4" borderId="7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" xfId="0" applyFill="1" applyBorder="1"/>
    <xf numFmtId="0" fontId="0" fillId="0" borderId="11" xfId="0" applyFill="1" applyBorder="1"/>
    <xf numFmtId="0" fontId="11" fillId="2" borderId="0" xfId="0" applyFont="1" applyFill="1" applyAlignment="1">
      <alignment horizontal="right"/>
    </xf>
    <xf numFmtId="0" fontId="9" fillId="2" borderId="0" xfId="0" applyFont="1" applyFill="1" applyProtection="1">
      <protection hidden="1"/>
    </xf>
    <xf numFmtId="0" fontId="3" fillId="7" borderId="2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4" fillId="6" borderId="10" xfId="0" applyFont="1" applyFill="1" applyBorder="1" applyProtection="1">
      <protection hidden="1"/>
    </xf>
    <xf numFmtId="0" fontId="4" fillId="4" borderId="10" xfId="0" applyFont="1" applyFill="1" applyBorder="1" applyProtection="1">
      <protection hidden="1"/>
    </xf>
    <xf numFmtId="0" fontId="4" fillId="4" borderId="11" xfId="0" applyFont="1" applyFill="1" applyBorder="1" applyProtection="1">
      <protection hidden="1"/>
    </xf>
    <xf numFmtId="0" fontId="5" fillId="4" borderId="12" xfId="0" applyFont="1" applyFill="1" applyBorder="1" applyProtection="1">
      <protection hidden="1"/>
    </xf>
    <xf numFmtId="0" fontId="4" fillId="4" borderId="21" xfId="0" applyFont="1" applyFill="1" applyBorder="1" applyProtection="1">
      <protection hidden="1"/>
    </xf>
    <xf numFmtId="0" fontId="6" fillId="5" borderId="21" xfId="0" applyFont="1" applyFill="1" applyBorder="1" applyProtection="1">
      <protection hidden="1"/>
    </xf>
    <xf numFmtId="164" fontId="3" fillId="7" borderId="20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9" xfId="0" applyFill="1" applyBorder="1"/>
    <xf numFmtId="0" fontId="14" fillId="2" borderId="22" xfId="0" applyFont="1" applyFill="1" applyBorder="1"/>
    <xf numFmtId="0" fontId="0" fillId="2" borderId="2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8" fillId="3" borderId="14" xfId="0" applyFont="1" applyFill="1" applyBorder="1"/>
    <xf numFmtId="0" fontId="0" fillId="3" borderId="15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2" borderId="22" xfId="0" applyFill="1" applyBorder="1"/>
    <xf numFmtId="0" fontId="8" fillId="3" borderId="26" xfId="0" applyFont="1" applyFill="1" applyBorder="1"/>
    <xf numFmtId="0" fontId="0" fillId="3" borderId="27" xfId="0" applyFill="1" applyBorder="1"/>
    <xf numFmtId="0" fontId="7" fillId="3" borderId="26" xfId="0" applyFont="1" applyFill="1" applyBorder="1"/>
    <xf numFmtId="0" fontId="0" fillId="3" borderId="25" xfId="0" applyFill="1" applyBorder="1" applyAlignment="1">
      <alignment horizontal="center" vertical="center"/>
    </xf>
    <xf numFmtId="164" fontId="0" fillId="0" borderId="28" xfId="0" applyNumberFormat="1" applyFill="1" applyBorder="1" applyProtection="1">
      <protection locked="0"/>
    </xf>
    <xf numFmtId="164" fontId="0" fillId="0" borderId="29" xfId="0" applyNumberFormat="1" applyFill="1" applyBorder="1" applyProtection="1">
      <protection locked="0"/>
    </xf>
    <xf numFmtId="0" fontId="15" fillId="3" borderId="0" xfId="0" applyFont="1" applyFill="1" applyBorder="1"/>
    <xf numFmtId="0" fontId="4" fillId="7" borderId="20" xfId="0" applyFont="1" applyFill="1" applyBorder="1" applyProtection="1">
      <protection hidden="1"/>
    </xf>
    <xf numFmtId="0" fontId="4" fillId="4" borderId="12" xfId="0" applyFont="1" applyFill="1" applyBorder="1" applyProtection="1">
      <protection hidden="1"/>
    </xf>
    <xf numFmtId="0" fontId="11" fillId="4" borderId="11" xfId="0" applyFont="1" applyFill="1" applyBorder="1" applyProtection="1">
      <protection hidden="1"/>
    </xf>
    <xf numFmtId="0" fontId="0" fillId="0" borderId="1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" borderId="0" xfId="0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16" fillId="2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2" borderId="0" xfId="0" applyFill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02825"/>
          <c:w val="0.73875"/>
          <c:h val="0.8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Foglio1!$B$3:$B$36</c:f>
              <c:numCache/>
            </c:numRef>
          </c:val>
          <c:smooth val="0"/>
        </c:ser>
        <c:axId val="64217701"/>
        <c:axId val="41088398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88398"/>
        <c:crosses val="autoZero"/>
        <c:auto val="1"/>
        <c:lblOffset val="100"/>
        <c:noMultiLvlLbl val="0"/>
      </c:catAx>
      <c:valAx>
        <c:axId val="4108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it-IT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65</xdr:row>
      <xdr:rowOff>0</xdr:rowOff>
    </xdr:from>
    <xdr:ext cx="5705475" cy="581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"/>
            <xdr:cNvSpPr txBox="1"/>
          </xdr:nvSpPr>
          <xdr:spPr>
            <a:xfrm>
              <a:off x="2371725" y="13773150"/>
              <a:ext cx="5705475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>
        <xdr:sp macro="" textlink="">
          <xdr:nvSpPr>
            <xdr:cNvPr id="2" name="CasellaDiTesto 1"/>
            <xdr:cNvSpPr txBox="1"/>
          </xdr:nvSpPr>
          <xdr:spPr>
            <a:xfrm>
              <a:off x="2371725" y="13773150"/>
              <a:ext cx="5705475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0975" cy="266700"/>
    <xdr:sp macro="" textlink="">
      <xdr:nvSpPr>
        <xdr:cNvPr id="3" name="CasellaDiTesto 2"/>
        <xdr:cNvSpPr txBox="1"/>
      </xdr:nvSpPr>
      <xdr:spPr>
        <a:xfrm>
          <a:off x="8324850" y="1415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67425"/>
    <xdr:graphicFrame macro="">
      <xdr:nvGraphicFramePr>
        <xdr:cNvPr id="2" name="Grafico 1"/>
        <xdr:cNvGraphicFramePr/>
      </xdr:nvGraphicFramePr>
      <xdr:xfrm>
        <a:off x="0" y="0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80" zoomScaleNormal="80" workbookViewId="0" topLeftCell="A1"/>
  </sheetViews>
  <sheetFormatPr defaultColWidth="8.8515625" defaultRowHeight="15"/>
  <cols>
    <col min="1" max="1" width="4.00390625" style="0" customWidth="1"/>
    <col min="2" max="2" width="9.7109375" style="0" customWidth="1"/>
    <col min="3" max="3" width="21.57421875" style="0" customWidth="1"/>
    <col min="4" max="4" width="16.421875" style="0" customWidth="1"/>
    <col min="5" max="5" width="18.8515625" style="0" customWidth="1"/>
    <col min="6" max="6" width="19.7109375" style="0" customWidth="1"/>
    <col min="7" max="7" width="15.00390625" style="0" customWidth="1"/>
    <col min="9" max="9" width="10.00390625" style="0" customWidth="1"/>
    <col min="11" max="11" width="12.00390625" style="0" customWidth="1"/>
    <col min="12" max="12" width="10.140625" style="0" customWidth="1"/>
    <col min="13" max="13" width="12.7109375" style="0" customWidth="1"/>
    <col min="15" max="15" width="24.8515625" style="0" customWidth="1"/>
    <col min="16" max="16" width="14.7109375" style="0" customWidth="1"/>
    <col min="18" max="18" width="2.8515625" style="0" customWidth="1"/>
  </cols>
  <sheetData>
    <row r="1" spans="1:18" ht="22.5">
      <c r="A1" s="13"/>
      <c r="B1" s="12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>
      <c r="A3" s="13"/>
      <c r="B3" s="102" t="s">
        <v>41</v>
      </c>
      <c r="C3" s="43"/>
      <c r="D3" s="44"/>
      <c r="E3" s="13"/>
      <c r="F3" s="104"/>
      <c r="G3" s="102" t="s">
        <v>100</v>
      </c>
      <c r="H3" s="96"/>
      <c r="I3" s="97"/>
      <c r="J3" s="97"/>
      <c r="K3" s="98"/>
      <c r="L3" s="13"/>
      <c r="M3" s="13" t="s">
        <v>58</v>
      </c>
      <c r="N3" s="13"/>
      <c r="O3" s="13"/>
      <c r="P3" s="13"/>
      <c r="Q3" s="36"/>
      <c r="R3" s="13"/>
    </row>
    <row r="4" spans="1:18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>
      <c r="A5" s="13"/>
      <c r="B5" s="13"/>
      <c r="C5" s="13"/>
      <c r="D5" s="13"/>
      <c r="E5" s="13"/>
      <c r="F5" s="13"/>
      <c r="G5" s="13"/>
      <c r="H5" s="13"/>
      <c r="I5" s="13"/>
      <c r="J5" s="60" t="s">
        <v>79</v>
      </c>
      <c r="K5" s="36"/>
      <c r="L5" s="61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>
      <c r="A7" s="13"/>
      <c r="B7" s="58"/>
      <c r="C7" s="52"/>
      <c r="D7" s="52"/>
      <c r="E7" s="52"/>
      <c r="F7" s="52"/>
      <c r="G7" s="52"/>
      <c r="H7" s="52"/>
      <c r="I7" s="52"/>
      <c r="J7" s="52"/>
      <c r="K7" s="53"/>
      <c r="L7" s="13"/>
      <c r="M7" s="13"/>
      <c r="N7" s="13"/>
      <c r="O7" s="13"/>
      <c r="P7" s="13"/>
      <c r="Q7" s="13"/>
      <c r="R7" s="13"/>
    </row>
    <row r="8" spans="1:18" ht="15.75" thickBot="1">
      <c r="A8" s="13"/>
      <c r="B8" s="56" t="s">
        <v>43</v>
      </c>
      <c r="C8" s="36"/>
      <c r="D8" s="50"/>
      <c r="E8" s="50"/>
      <c r="F8" s="50"/>
      <c r="G8" s="50"/>
      <c r="H8" s="46">
        <f>Cbiv</f>
        <v>1</v>
      </c>
      <c r="I8" s="50" t="s">
        <v>59</v>
      </c>
      <c r="J8" s="46">
        <f>IF(C8="C",1,IF(C8="D",1.5,IF(C8="E",2,1)))</f>
        <v>1</v>
      </c>
      <c r="K8" s="54" t="s">
        <v>76</v>
      </c>
      <c r="L8" s="13"/>
      <c r="M8" s="13" t="s">
        <v>84</v>
      </c>
      <c r="N8" s="13"/>
      <c r="O8" s="13"/>
      <c r="P8" s="13"/>
      <c r="Q8" s="62">
        <f>IF(Q11&gt;70,2,IF(Q11&gt;=50,1.5,1))</f>
        <v>1</v>
      </c>
      <c r="R8" s="13"/>
    </row>
    <row r="9" spans="1:18" ht="10.5" customHeight="1">
      <c r="A9" s="13"/>
      <c r="B9" s="57"/>
      <c r="C9" s="51"/>
      <c r="D9" s="51"/>
      <c r="E9" s="51"/>
      <c r="F9" s="51"/>
      <c r="G9" s="51"/>
      <c r="H9" s="51"/>
      <c r="I9" s="51"/>
      <c r="J9" s="51"/>
      <c r="K9" s="55"/>
      <c r="L9" s="13"/>
      <c r="M9" s="13"/>
      <c r="N9" s="13"/>
      <c r="O9" s="13"/>
      <c r="P9" s="13"/>
      <c r="Q9" s="13"/>
      <c r="R9" s="13"/>
    </row>
    <row r="10" spans="1:18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">
      <c r="A11" s="13"/>
      <c r="B11" s="13" t="s">
        <v>45</v>
      </c>
      <c r="C11" s="13"/>
      <c r="D11" s="13"/>
      <c r="E11" s="37"/>
      <c r="F11" s="13"/>
      <c r="G11" s="13"/>
      <c r="H11" s="13"/>
      <c r="I11" s="13"/>
      <c r="J11" s="13"/>
      <c r="K11" s="13"/>
      <c r="L11" s="13"/>
      <c r="M11" s="13" t="s">
        <v>51</v>
      </c>
      <c r="N11" s="13"/>
      <c r="O11" s="13"/>
      <c r="P11" s="14"/>
      <c r="Q11" s="36"/>
      <c r="R11" s="13"/>
    </row>
    <row r="12" spans="1:18" ht="15.75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.75" thickBot="1">
      <c r="A13" s="13"/>
      <c r="B13" s="13" t="s">
        <v>46</v>
      </c>
      <c r="C13" s="13"/>
      <c r="D13" s="13"/>
      <c r="E13" s="37"/>
      <c r="F13" s="13"/>
      <c r="G13" s="13"/>
      <c r="H13" s="13"/>
      <c r="I13" s="13"/>
      <c r="J13" s="13"/>
      <c r="K13" s="13"/>
      <c r="L13" s="13"/>
      <c r="M13" s="13" t="s">
        <v>83</v>
      </c>
      <c r="N13" s="13"/>
      <c r="O13" s="13"/>
      <c r="P13" s="14"/>
      <c r="Q13" s="62">
        <f>IF(Q3=2017,0.7,IF(Q3=2015,0.8,IF(Q3=2014,0.9,IF(Q3=2013,0.9,1))))</f>
        <v>1</v>
      </c>
      <c r="R13" s="13"/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 t="s">
        <v>47</v>
      </c>
      <c r="C15" s="13"/>
      <c r="D15" s="13"/>
      <c r="E15" s="37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.75" thickBot="1">
      <c r="A17" s="13"/>
      <c r="B17" s="13" t="s">
        <v>48</v>
      </c>
      <c r="C17" s="13"/>
      <c r="D17" s="13"/>
      <c r="E17" s="70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71"/>
      <c r="M18" s="72"/>
      <c r="N18" s="72"/>
      <c r="O18" s="73"/>
      <c r="P18" s="13"/>
      <c r="Q18" s="13"/>
      <c r="R18" s="13"/>
    </row>
    <row r="19" spans="1:18" ht="33.75">
      <c r="A19" s="13"/>
      <c r="B19" s="13" t="s">
        <v>73</v>
      </c>
      <c r="C19" s="13"/>
      <c r="D19" s="13"/>
      <c r="E19" s="37"/>
      <c r="F19" s="13" t="str">
        <f>IF(E19&gt;0.8*E17,"non corretto","OK")</f>
        <v>OK</v>
      </c>
      <c r="G19" s="13"/>
      <c r="H19" s="13"/>
      <c r="I19" s="13"/>
      <c r="J19" s="13"/>
      <c r="K19" s="13"/>
      <c r="L19" s="74" t="str">
        <f>IF(Q3&gt;2017,"NON AMMISSIBILE","")</f>
        <v/>
      </c>
      <c r="M19" s="13"/>
      <c r="N19" s="13"/>
      <c r="O19" s="75"/>
      <c r="P19" s="13"/>
      <c r="Q19" s="13"/>
      <c r="R19" s="13"/>
    </row>
    <row r="20" spans="1:18" ht="15.7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76"/>
      <c r="M20" s="77"/>
      <c r="N20" s="77"/>
      <c r="O20" s="78"/>
      <c r="P20" s="13"/>
      <c r="Q20" s="13"/>
      <c r="R20" s="13"/>
    </row>
    <row r="21" spans="1:18" ht="15.75" thickBot="1">
      <c r="A21" s="13"/>
      <c r="B21" s="13" t="s">
        <v>54</v>
      </c>
      <c r="C21" s="13"/>
      <c r="D21" s="13"/>
      <c r="E21" s="62" t="e">
        <f>ROUND(Coefficiente_rif*(Richiesta/Valore_riferimento)^esponente,3)</f>
        <v>#DIV/0!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.75">
      <c r="A23" s="13"/>
      <c r="B23" s="13"/>
      <c r="C23" s="13"/>
      <c r="D23" s="13"/>
      <c r="E23" s="13"/>
      <c r="F23" s="13"/>
      <c r="G23" s="45"/>
      <c r="H23" s="48" t="s">
        <v>49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.75" thickBot="1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22.5" customHeight="1">
      <c r="A25" s="13"/>
      <c r="B25" s="42" t="s">
        <v>75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18" ht="18" customHeight="1">
      <c r="A26" s="13"/>
      <c r="B26" s="23" t="s">
        <v>71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18" ht="15.75" customHeight="1" thickBot="1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>
      <c r="A28" s="13"/>
      <c r="B28" s="23"/>
      <c r="C28" s="21"/>
      <c r="D28" s="36"/>
      <c r="E28" s="21"/>
      <c r="F28" s="21"/>
      <c r="G28" s="62">
        <f>IF(D28="SI",1.5,1)</f>
        <v>1</v>
      </c>
      <c r="H28" s="21" t="s">
        <v>53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>
      <c r="A31" s="13"/>
      <c r="B31" s="42" t="s">
        <v>85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ht="15">
      <c r="A32" s="13"/>
      <c r="B32" s="23" t="s">
        <v>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5.75" thickBot="1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5.75" thickBot="1">
      <c r="A34" s="13"/>
      <c r="B34" s="23"/>
      <c r="C34" s="21"/>
      <c r="D34" s="36"/>
      <c r="E34" s="21"/>
      <c r="F34" s="21"/>
      <c r="G34" s="62">
        <f>IF(D34="SI",1.5,1)</f>
        <v>1</v>
      </c>
      <c r="H34" s="21" t="s">
        <v>55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ht="15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ht="15">
      <c r="A36" s="13"/>
      <c r="B36" s="23" t="s">
        <v>50</v>
      </c>
      <c r="C36" s="21"/>
      <c r="D36" s="21"/>
      <c r="E36" s="21"/>
      <c r="F36" s="21"/>
      <c r="G36" s="37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ht="15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ht="15.75" thickBo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>
      <c r="A39" s="13"/>
      <c r="B39" s="79" t="s">
        <v>74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16"/>
      <c r="Q39" s="13"/>
      <c r="R39" s="13"/>
      <c r="S39" s="6"/>
      <c r="T39" s="6"/>
    </row>
    <row r="40" spans="1:20" ht="15">
      <c r="A40" s="13"/>
      <c r="B40" s="81" t="s">
        <v>88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82"/>
      <c r="Q40" s="13"/>
      <c r="R40" s="14"/>
      <c r="S40" s="6"/>
      <c r="T40" s="6"/>
    </row>
    <row r="41" spans="1:20" ht="15.75" thickBot="1">
      <c r="A41" s="13"/>
      <c r="B41" s="8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82"/>
      <c r="Q41" s="13"/>
      <c r="R41" s="14"/>
      <c r="S41" s="6"/>
      <c r="T41" s="6"/>
    </row>
    <row r="42" spans="1:20" ht="15.75" thickBot="1">
      <c r="A42" s="13"/>
      <c r="B42" s="81"/>
      <c r="C42" s="103" t="s">
        <v>102</v>
      </c>
      <c r="D42" s="40"/>
      <c r="E42" s="21" t="s">
        <v>101</v>
      </c>
      <c r="F42" s="21"/>
      <c r="G42" s="62">
        <f>IF(D42&gt;=180,1.5,IF(D42&gt;=100,1.3,IF(D42&gt;=50,1.2,IF(D42&gt;=20,1.1,1))))</f>
        <v>1</v>
      </c>
      <c r="H42" s="21" t="s">
        <v>87</v>
      </c>
      <c r="I42" s="21"/>
      <c r="J42" s="21"/>
      <c r="K42" s="21"/>
      <c r="L42" s="21"/>
      <c r="M42" s="21"/>
      <c r="N42" s="21"/>
      <c r="O42" s="21"/>
      <c r="P42" s="82"/>
      <c r="Q42" s="13"/>
      <c r="R42" s="14"/>
      <c r="S42" s="6"/>
      <c r="T42" s="6"/>
    </row>
    <row r="43" spans="1:20" ht="15">
      <c r="A43" s="13"/>
      <c r="B43" s="8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84"/>
      <c r="Q43" s="13"/>
      <c r="R43" s="14"/>
      <c r="S43" s="6"/>
      <c r="T43" s="6"/>
    </row>
    <row r="44" spans="1:20" ht="15">
      <c r="A44" s="13"/>
      <c r="B44" s="8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5"/>
      <c r="Q44" s="13"/>
      <c r="R44" s="14"/>
      <c r="S44" s="6"/>
      <c r="T44" s="6"/>
    </row>
    <row r="45" spans="1:20" ht="24" customHeight="1">
      <c r="A45" s="13"/>
      <c r="B45" s="86" t="s">
        <v>72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87"/>
      <c r="Q45" s="13"/>
      <c r="R45" s="14"/>
      <c r="S45" s="6"/>
      <c r="T45" s="6"/>
    </row>
    <row r="46" spans="1:20" ht="20.25" customHeight="1">
      <c r="A46" s="13"/>
      <c r="B46" s="81" t="s">
        <v>81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82"/>
      <c r="Q46" s="13"/>
      <c r="R46" s="33"/>
      <c r="S46" s="6"/>
      <c r="T46" s="6"/>
    </row>
    <row r="47" spans="1:20" ht="15.75" thickBot="1">
      <c r="A47" s="13"/>
      <c r="B47" s="81" t="s">
        <v>82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82"/>
      <c r="Q47" s="13"/>
      <c r="R47" s="33"/>
      <c r="S47" s="6"/>
      <c r="T47" s="6"/>
    </row>
    <row r="48" spans="1:20" ht="15.75" thickBot="1">
      <c r="A48" s="13"/>
      <c r="B48" s="81"/>
      <c r="C48" s="103" t="s">
        <v>102</v>
      </c>
      <c r="D48" s="40"/>
      <c r="E48" s="21" t="s">
        <v>70</v>
      </c>
      <c r="F48" s="21"/>
      <c r="G48" s="62">
        <f>IF(D48&gt;70,1.5,IF(D48&gt;50,1.3,IF(D48&gt;35,1.2,IF(D48&gt;20,1.1,1))))</f>
        <v>1</v>
      </c>
      <c r="H48" s="21" t="s">
        <v>89</v>
      </c>
      <c r="I48" s="21"/>
      <c r="J48" s="21"/>
      <c r="K48" s="21"/>
      <c r="L48" s="21"/>
      <c r="M48" s="21"/>
      <c r="N48" s="21"/>
      <c r="O48" s="21"/>
      <c r="P48" s="82"/>
      <c r="Q48" s="13"/>
      <c r="R48" s="33"/>
      <c r="S48" s="6"/>
      <c r="T48" s="6"/>
    </row>
    <row r="49" spans="1:20" ht="15">
      <c r="A49" s="13"/>
      <c r="B49" s="8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84"/>
      <c r="Q49" s="13"/>
      <c r="R49" s="14"/>
      <c r="S49" s="6"/>
      <c r="T49" s="6"/>
    </row>
    <row r="50" spans="1:20" ht="15">
      <c r="A50" s="13"/>
      <c r="B50" s="8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5"/>
      <c r="Q50" s="13"/>
      <c r="R50" s="34"/>
      <c r="S50" s="6"/>
      <c r="T50" s="6"/>
    </row>
    <row r="51" spans="1:20" ht="15">
      <c r="A51" s="13"/>
      <c r="B51" s="8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5"/>
      <c r="Q51" s="13"/>
      <c r="R51" s="34"/>
      <c r="S51" s="6"/>
      <c r="T51" s="6"/>
    </row>
    <row r="52" spans="1:20" ht="21.75" customHeight="1">
      <c r="A52" s="13"/>
      <c r="B52" s="88" t="s">
        <v>90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87"/>
      <c r="Q52" s="13"/>
      <c r="R52" s="33"/>
      <c r="S52" s="6"/>
      <c r="T52" s="6"/>
    </row>
    <row r="53" spans="1:20" ht="15.75" thickBot="1">
      <c r="A53" s="13"/>
      <c r="B53" s="81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99"/>
      <c r="N53" s="99"/>
      <c r="O53" s="99"/>
      <c r="P53" s="89" t="s">
        <v>62</v>
      </c>
      <c r="Q53" s="13"/>
      <c r="R53" s="33"/>
      <c r="S53" s="6"/>
      <c r="T53" s="6"/>
    </row>
    <row r="54" spans="1:20" ht="15.75" thickBot="1">
      <c r="A54" s="13"/>
      <c r="B54" s="81"/>
      <c r="C54" s="21" t="s">
        <v>91</v>
      </c>
      <c r="D54" s="21"/>
      <c r="E54" s="21"/>
      <c r="F54" s="21"/>
      <c r="G54" s="21"/>
      <c r="H54" s="21"/>
      <c r="I54" s="21"/>
      <c r="J54" s="21"/>
      <c r="K54" s="21"/>
      <c r="L54" s="41"/>
      <c r="M54" s="99"/>
      <c r="N54" s="62">
        <f>IF(L54="SI",1.5,1)</f>
        <v>1</v>
      </c>
      <c r="O54" s="99" t="s">
        <v>93</v>
      </c>
      <c r="P54" s="90"/>
      <c r="Q54" s="63"/>
      <c r="R54" s="33"/>
      <c r="S54" s="6"/>
      <c r="T54" s="6"/>
    </row>
    <row r="55" spans="1:20" ht="15.75" thickBot="1">
      <c r="A55" s="13"/>
      <c r="B55" s="8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99"/>
      <c r="N55" s="99"/>
      <c r="O55" s="99"/>
      <c r="P55" s="82"/>
      <c r="Q55" s="13"/>
      <c r="R55" s="33"/>
      <c r="S55" s="6"/>
      <c r="T55" s="6"/>
    </row>
    <row r="56" spans="1:20" ht="15.75" thickBot="1">
      <c r="A56" s="13"/>
      <c r="B56" s="81"/>
      <c r="C56" s="21" t="s">
        <v>92</v>
      </c>
      <c r="D56" s="21"/>
      <c r="E56" s="21"/>
      <c r="F56" s="21"/>
      <c r="G56" s="21"/>
      <c r="H56" s="21"/>
      <c r="I56" s="21"/>
      <c r="J56" s="21"/>
      <c r="K56" s="21"/>
      <c r="L56" s="36"/>
      <c r="M56" s="99"/>
      <c r="N56" s="62">
        <f>IF(L56="SI",1.5,1)</f>
        <v>1</v>
      </c>
      <c r="O56" s="99" t="s">
        <v>94</v>
      </c>
      <c r="P56" s="91"/>
      <c r="Q56" s="63"/>
      <c r="R56" s="33"/>
      <c r="S56" s="6"/>
      <c r="T56" s="6"/>
    </row>
    <row r="57" spans="1:20" ht="15.75" thickBot="1">
      <c r="A57" s="13"/>
      <c r="B57" s="8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99"/>
      <c r="N57" s="99"/>
      <c r="O57" s="99"/>
      <c r="P57" s="82"/>
      <c r="Q57" s="13"/>
      <c r="R57" s="14"/>
      <c r="S57" s="6"/>
      <c r="T57" s="6"/>
    </row>
    <row r="58" spans="1:20" ht="21.75" thickBot="1">
      <c r="A58" s="13"/>
      <c r="B58" s="81"/>
      <c r="C58" s="21"/>
      <c r="D58" s="21"/>
      <c r="E58" s="21"/>
      <c r="F58" s="21"/>
      <c r="G58" s="21"/>
      <c r="H58" s="21"/>
      <c r="I58" s="92" t="s">
        <v>95</v>
      </c>
      <c r="J58" s="92"/>
      <c r="K58" s="92"/>
      <c r="L58" s="92"/>
      <c r="M58" s="100"/>
      <c r="N58" s="93">
        <f>(SUM(G42,G48,N54,N56)/4)</f>
        <v>1</v>
      </c>
      <c r="O58" s="100" t="s">
        <v>96</v>
      </c>
      <c r="P58" s="82"/>
      <c r="Q58" s="63" t="str">
        <f>IF(L58="SI",IF(P58&gt;(0.55*E15),"OK","Importo non congruo"),"")</f>
        <v/>
      </c>
      <c r="R58" s="14"/>
      <c r="S58" s="6"/>
      <c r="T58" s="6"/>
    </row>
    <row r="59" spans="1:20" ht="22.9" customHeight="1" thickBot="1">
      <c r="A59" s="1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01"/>
      <c r="N59" s="101"/>
      <c r="O59" s="101"/>
      <c r="P59" s="19"/>
      <c r="Q59" s="13"/>
      <c r="R59" s="14"/>
      <c r="S59" s="6"/>
      <c r="T59" s="6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7"/>
      <c r="M60" s="13"/>
      <c r="N60" s="13"/>
      <c r="O60" s="13"/>
      <c r="P60" s="13"/>
      <c r="Q60" s="13"/>
      <c r="R60" s="14"/>
      <c r="S60" s="6"/>
      <c r="T60" s="6"/>
    </row>
    <row r="61" spans="1:20" ht="18.75">
      <c r="A61" s="13"/>
      <c r="B61" s="49" t="s">
        <v>52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18" ht="15.75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21">
      <c r="A63" s="13"/>
      <c r="B63" s="15"/>
      <c r="C63" s="28" t="s">
        <v>56</v>
      </c>
      <c r="D63" s="15"/>
      <c r="E63" s="35" t="s">
        <v>59</v>
      </c>
      <c r="F63" s="29" t="s">
        <v>57</v>
      </c>
      <c r="G63" s="30" t="s">
        <v>53</v>
      </c>
      <c r="H63" s="31" t="s">
        <v>55</v>
      </c>
      <c r="I63" s="30" t="s">
        <v>87</v>
      </c>
      <c r="J63" s="30" t="s">
        <v>89</v>
      </c>
      <c r="K63" s="30" t="s">
        <v>93</v>
      </c>
      <c r="L63" s="30" t="s">
        <v>94</v>
      </c>
      <c r="M63" s="31" t="s">
        <v>96</v>
      </c>
      <c r="N63" s="13"/>
      <c r="O63" s="28" t="s">
        <v>98</v>
      </c>
      <c r="P63" s="13"/>
      <c r="Q63" s="13"/>
      <c r="R63" s="13"/>
    </row>
    <row r="64" spans="1:18" ht="24" thickBot="1">
      <c r="A64" s="13"/>
      <c r="B64" s="15"/>
      <c r="C64" s="68" t="e">
        <f>E21</f>
        <v>#DIV/0!</v>
      </c>
      <c r="D64" s="15"/>
      <c r="E64" s="64">
        <f>H8</f>
        <v>1</v>
      </c>
      <c r="F64" s="65">
        <f>Q8</f>
        <v>1</v>
      </c>
      <c r="G64" s="66">
        <f>G28</f>
        <v>1</v>
      </c>
      <c r="H64" s="94">
        <f>G34</f>
        <v>1</v>
      </c>
      <c r="I64" s="95">
        <f>G42</f>
        <v>1</v>
      </c>
      <c r="J64" s="95">
        <f>G48</f>
        <v>1</v>
      </c>
      <c r="K64" s="95">
        <f>N54</f>
        <v>1</v>
      </c>
      <c r="L64" s="95">
        <f>N56</f>
        <v>1</v>
      </c>
      <c r="M64" s="67">
        <f>N58</f>
        <v>1</v>
      </c>
      <c r="N64" s="63"/>
      <c r="O64" s="68">
        <f>Cprec</f>
        <v>1</v>
      </c>
      <c r="P64" s="13"/>
      <c r="Q64" s="13"/>
      <c r="R64" s="13"/>
    </row>
    <row r="65" spans="1:18" ht="15.75" thickBo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">
      <c r="A66" s="13"/>
      <c r="B66" s="13"/>
      <c r="C66" s="32" t="s">
        <v>97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25" thickBot="1">
      <c r="A67" s="13"/>
      <c r="B67" s="13"/>
      <c r="C67" s="69" t="e">
        <f>ROUND(PRODUCT(C64,E64,F64,G64,H64,M64,O64),4)</f>
        <v>#DIV/0!</v>
      </c>
      <c r="D67" s="13"/>
      <c r="E67" s="13"/>
      <c r="F67" s="13"/>
      <c r="G67" s="13"/>
      <c r="H67" s="13"/>
      <c r="I67" s="13"/>
      <c r="J67" s="13" t="s">
        <v>78</v>
      </c>
      <c r="K67" s="13"/>
      <c r="L67" s="13"/>
      <c r="M67" s="59"/>
      <c r="N67" s="59"/>
      <c r="O67" s="59"/>
      <c r="P67" s="59"/>
      <c r="Q67" s="13"/>
      <c r="R67" s="13"/>
    </row>
    <row r="68" spans="1:18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algorithmName="SHA-512" hashValue="DwVbVw8Bxjwvw4ufcYdrlNx6tfDVKQlrECvpFU7HlPoOGunqqcFYQG0eT4qwL5sxPeo2GteeDRfi4+KWDps+gw==" saltValue="MpNRHtEa3k7mr0QrC5qqXA==" spinCount="100000" sheet="1" objects="1" scenarios="1"/>
  <dataValidations count="5">
    <dataValidation type="list" allowBlank="1" showInputMessage="1" showErrorMessage="1" sqref="L54 L56 D28 D34">
      <formula1>SINO</formula1>
    </dataValidation>
    <dataValidation type="decimal" allowBlank="1" showInputMessage="1" showErrorMessage="1" sqref="E19">
      <formula1>0</formula1>
      <formula2>24000</formula2>
    </dataValidation>
    <dataValidation type="list" allowBlank="1" showInputMessage="1" showErrorMessage="1" sqref="C8:C9">
      <formula1>CATEGORIA</formula1>
    </dataValidation>
    <dataValidation type="decimal" allowBlank="1" showInputMessage="1" showErrorMessage="1" sqref="E11">
      <formula1>7000</formula1>
      <formula2>39999.99</formula2>
    </dataValidation>
    <dataValidation type="decimal" operator="greaterThan" allowBlank="1" showInputMessage="1" showErrorMessage="1" sqref="G36">
      <formula1>E11*0.5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4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 topLeftCell="A1">
      <selection activeCell="P7" sqref="P7"/>
    </sheetView>
  </sheetViews>
  <sheetFormatPr defaultColWidth="8.8515625" defaultRowHeight="15"/>
  <sheetData>
    <row r="3" spans="1:13" ht="15">
      <c r="A3">
        <v>5000</v>
      </c>
      <c r="B3">
        <f>Coefficiente_rif*(A3/Valore_riferimento)^esponente</f>
        <v>8.004650520212365</v>
      </c>
      <c r="L3" s="1" t="s">
        <v>0</v>
      </c>
      <c r="M3">
        <f>Coefficiente_rif*(Valore_cercato/Valore_riferimento)^esponente</f>
        <v>4.011828650378342</v>
      </c>
    </row>
    <row r="4" spans="1:3" ht="15">
      <c r="A4">
        <v>6000</v>
      </c>
      <c r="B4">
        <f>Coefficiente_rif*(A4/Valore_riferimento)^esponente</f>
        <v>7.578582832551991</v>
      </c>
      <c r="C4">
        <f aca="true" t="shared" si="0" ref="C4:C36">Coefficiente_rif*(A4/24000)^esponente</f>
        <v>7.578582832551991</v>
      </c>
    </row>
    <row r="5" spans="1:13" ht="15">
      <c r="A5">
        <v>8000</v>
      </c>
      <c r="B5">
        <f>Coefficiente_rif*(A5/Valore_riferimento)^esponente</f>
        <v>6.951945851579548</v>
      </c>
      <c r="C5">
        <f t="shared" si="0"/>
        <v>6.951945851579548</v>
      </c>
      <c r="L5" s="1" t="s">
        <v>1</v>
      </c>
      <c r="M5">
        <v>5</v>
      </c>
    </row>
    <row r="6" spans="1:3" ht="15">
      <c r="A6">
        <v>10000</v>
      </c>
      <c r="B6">
        <f aca="true" t="shared" si="1" ref="B6:B36">Coefficiente_rif*(A6/Valore_riferimento)^esponente</f>
        <v>6.501796567036681</v>
      </c>
      <c r="C6">
        <f t="shared" si="0"/>
        <v>6.501796567036681</v>
      </c>
    </row>
    <row r="7" spans="1:13" ht="15">
      <c r="A7">
        <v>12000</v>
      </c>
      <c r="B7">
        <f t="shared" si="1"/>
        <v>6.155722066724581</v>
      </c>
      <c r="C7">
        <f t="shared" si="0"/>
        <v>6.155722066724581</v>
      </c>
      <c r="L7" s="1" t="s">
        <v>2</v>
      </c>
      <c r="M7">
        <v>50000</v>
      </c>
    </row>
    <row r="8" spans="1:3" ht="15">
      <c r="A8">
        <v>14000</v>
      </c>
      <c r="B8">
        <f t="shared" si="1"/>
        <v>5.877531510665709</v>
      </c>
      <c r="C8">
        <f t="shared" si="0"/>
        <v>5.877531510665709</v>
      </c>
    </row>
    <row r="9" spans="1:13" ht="15">
      <c r="A9">
        <v>16000</v>
      </c>
      <c r="B9">
        <f t="shared" si="1"/>
        <v>5.646734677284277</v>
      </c>
      <c r="C9">
        <f t="shared" si="0"/>
        <v>5.646734677284277</v>
      </c>
      <c r="L9" s="1" t="s">
        <v>3</v>
      </c>
      <c r="M9">
        <v>24000</v>
      </c>
    </row>
    <row r="10" spans="1:3" ht="15">
      <c r="A10">
        <v>18000</v>
      </c>
      <c r="B10">
        <f t="shared" si="1"/>
        <v>5.450691787846754</v>
      </c>
      <c r="C10">
        <f t="shared" si="0"/>
        <v>5.450691787846754</v>
      </c>
    </row>
    <row r="11" spans="1:13" ht="15">
      <c r="A11">
        <v>20000</v>
      </c>
      <c r="B11">
        <f t="shared" si="1"/>
        <v>5.281099842196291</v>
      </c>
      <c r="C11">
        <f t="shared" si="0"/>
        <v>5.281099842196291</v>
      </c>
      <c r="L11" s="1" t="s">
        <v>4</v>
      </c>
      <c r="M11">
        <v>-0.3</v>
      </c>
    </row>
    <row r="12" spans="1:3" ht="15">
      <c r="A12">
        <v>22000</v>
      </c>
      <c r="B12">
        <f t="shared" si="1"/>
        <v>5.132235455287799</v>
      </c>
      <c r="C12">
        <f t="shared" si="0"/>
        <v>5.132235455287799</v>
      </c>
    </row>
    <row r="13" spans="1:15" ht="15">
      <c r="A13">
        <v>24000</v>
      </c>
      <c r="B13">
        <f t="shared" si="1"/>
        <v>5</v>
      </c>
      <c r="C13">
        <f t="shared" si="0"/>
        <v>5</v>
      </c>
      <c r="M13" t="s">
        <v>36</v>
      </c>
      <c r="O13" t="s">
        <v>39</v>
      </c>
    </row>
    <row r="14" spans="1:15" ht="15">
      <c r="A14">
        <v>26000</v>
      </c>
      <c r="B14">
        <f t="shared" si="1"/>
        <v>4.881366006853145</v>
      </c>
      <c r="C14">
        <f t="shared" si="0"/>
        <v>4.881366006853145</v>
      </c>
      <c r="H14" t="s">
        <v>12</v>
      </c>
      <c r="M14">
        <f>B36</f>
        <v>3.6266359712846357</v>
      </c>
      <c r="O14">
        <f>B6</f>
        <v>6.501796567036681</v>
      </c>
    </row>
    <row r="15" spans="1:10" ht="15">
      <c r="A15">
        <v>28000</v>
      </c>
      <c r="B15">
        <f t="shared" si="1"/>
        <v>4.774039054197507</v>
      </c>
      <c r="C15">
        <f t="shared" si="0"/>
        <v>4.774039054197507</v>
      </c>
      <c r="H15" s="2" t="s">
        <v>5</v>
      </c>
      <c r="I15" s="3"/>
      <c r="J15" s="4"/>
    </row>
    <row r="16" spans="1:10" ht="15">
      <c r="A16">
        <v>30000</v>
      </c>
      <c r="B16">
        <f t="shared" si="1"/>
        <v>4.676242239113106</v>
      </c>
      <c r="C16">
        <f t="shared" si="0"/>
        <v>4.676242239113106</v>
      </c>
      <c r="H16" s="5" t="s">
        <v>6</v>
      </c>
      <c r="I16" s="6"/>
      <c r="J16" s="7">
        <v>1</v>
      </c>
    </row>
    <row r="17" spans="1:10" ht="15">
      <c r="A17">
        <v>32000</v>
      </c>
      <c r="B17">
        <f t="shared" si="1"/>
        <v>4.586573773212008</v>
      </c>
      <c r="C17">
        <f t="shared" si="0"/>
        <v>4.586573773212008</v>
      </c>
      <c r="H17" s="5" t="s">
        <v>7</v>
      </c>
      <c r="I17" s="6"/>
      <c r="J17" s="7">
        <v>1.5</v>
      </c>
    </row>
    <row r="18" spans="1:15" ht="15">
      <c r="A18">
        <v>34000</v>
      </c>
      <c r="B18">
        <f t="shared" si="1"/>
        <v>4.503909980875969</v>
      </c>
      <c r="C18">
        <f t="shared" si="0"/>
        <v>4.503909980875969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3" ht="15">
      <c r="A19">
        <v>36000</v>
      </c>
      <c r="B19">
        <f t="shared" si="1"/>
        <v>4.4273374664777805</v>
      </c>
      <c r="C19">
        <f t="shared" si="0"/>
        <v>4.4273374664777805</v>
      </c>
    </row>
    <row r="20" spans="1:10" ht="15">
      <c r="A20">
        <v>38000</v>
      </c>
      <c r="B20">
        <f t="shared" si="1"/>
        <v>4.356104582498597</v>
      </c>
      <c r="C20">
        <f t="shared" si="0"/>
        <v>4.356104582498597</v>
      </c>
      <c r="H20" s="2" t="s">
        <v>9</v>
      </c>
      <c r="I20" s="3"/>
      <c r="J20" s="4"/>
    </row>
    <row r="21" spans="1:10" ht="15">
      <c r="A21">
        <v>40000</v>
      </c>
      <c r="B21">
        <f t="shared" si="1"/>
        <v>4.289586002220474</v>
      </c>
      <c r="C21">
        <f t="shared" si="0"/>
        <v>4.289586002220474</v>
      </c>
      <c r="H21" s="5" t="s">
        <v>10</v>
      </c>
      <c r="I21" s="6"/>
      <c r="J21" s="7">
        <v>1.5</v>
      </c>
    </row>
    <row r="22" spans="1:10" ht="15">
      <c r="A22">
        <v>42000</v>
      </c>
      <c r="B22">
        <f t="shared" si="1"/>
        <v>4.227256394215354</v>
      </c>
      <c r="C22">
        <f t="shared" si="0"/>
        <v>4.227256394215354</v>
      </c>
      <c r="H22" s="8" t="s">
        <v>11</v>
      </c>
      <c r="I22" s="9"/>
      <c r="J22" s="10">
        <v>1</v>
      </c>
    </row>
    <row r="23" spans="1:3" ht="15">
      <c r="A23">
        <v>44000</v>
      </c>
      <c r="B23">
        <f t="shared" si="1"/>
        <v>4.16867054722195</v>
      </c>
      <c r="C23">
        <f t="shared" si="0"/>
        <v>4.16867054722195</v>
      </c>
    </row>
    <row r="24" spans="1:10" ht="15">
      <c r="A24">
        <v>46000</v>
      </c>
      <c r="B24">
        <f t="shared" si="1"/>
        <v>4.113448149514937</v>
      </c>
      <c r="C24">
        <f t="shared" si="0"/>
        <v>4.113448149514937</v>
      </c>
      <c r="H24" s="2" t="s">
        <v>13</v>
      </c>
      <c r="I24" s="3"/>
      <c r="J24" s="4"/>
    </row>
    <row r="25" spans="1:10" ht="15">
      <c r="A25">
        <v>48000</v>
      </c>
      <c r="B25">
        <f t="shared" si="1"/>
        <v>4.061261981781177</v>
      </c>
      <c r="C25">
        <f t="shared" si="0"/>
        <v>4.061261981781177</v>
      </c>
      <c r="H25" s="5" t="s">
        <v>14</v>
      </c>
      <c r="I25" s="6"/>
      <c r="J25" s="7">
        <v>1.5</v>
      </c>
    </row>
    <row r="26" spans="1:15" ht="15">
      <c r="A26">
        <v>50000</v>
      </c>
      <c r="B26">
        <f t="shared" si="1"/>
        <v>4.011828650378342</v>
      </c>
      <c r="C26">
        <f t="shared" si="0"/>
        <v>4.011828650378342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3" ht="15">
      <c r="A27">
        <v>52000</v>
      </c>
      <c r="B27">
        <f t="shared" si="1"/>
        <v>3.964901236558335</v>
      </c>
      <c r="C27">
        <f t="shared" si="0"/>
        <v>3.964901236558335</v>
      </c>
    </row>
    <row r="28" spans="1:10" ht="15">
      <c r="A28">
        <v>54000</v>
      </c>
      <c r="B28">
        <f t="shared" si="1"/>
        <v>3.920263408415579</v>
      </c>
      <c r="C28">
        <f t="shared" si="0"/>
        <v>3.920263408415579</v>
      </c>
      <c r="H28" s="2" t="s">
        <v>16</v>
      </c>
      <c r="I28" s="3"/>
      <c r="J28" s="4"/>
    </row>
    <row r="29" spans="1:10" ht="15">
      <c r="A29">
        <v>56000</v>
      </c>
      <c r="B29">
        <f t="shared" si="1"/>
        <v>3.877724662070181</v>
      </c>
      <c r="C29">
        <f t="shared" si="0"/>
        <v>3.877724662070181</v>
      </c>
      <c r="H29" s="5" t="s">
        <v>17</v>
      </c>
      <c r="I29" s="6"/>
      <c r="J29" s="7">
        <v>1</v>
      </c>
    </row>
    <row r="30" spans="1:15" ht="15">
      <c r="A30">
        <v>58000</v>
      </c>
      <c r="B30">
        <f t="shared" si="1"/>
        <v>3.8371164436269387</v>
      </c>
      <c r="C30">
        <f t="shared" si="0"/>
        <v>3.8371164436269387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3" ht="15">
      <c r="A31">
        <v>60000</v>
      </c>
      <c r="B31">
        <f t="shared" si="1"/>
        <v>3.798288964661869</v>
      </c>
      <c r="C31">
        <f t="shared" si="0"/>
        <v>3.798288964661869</v>
      </c>
    </row>
    <row r="32" spans="1:8" ht="15">
      <c r="A32">
        <v>62000</v>
      </c>
      <c r="B32">
        <f t="shared" si="1"/>
        <v>3.761108568611737</v>
      </c>
      <c r="C32">
        <f t="shared" si="0"/>
        <v>3.761108568611737</v>
      </c>
      <c r="H32" t="s">
        <v>19</v>
      </c>
    </row>
    <row r="33" spans="1:10" ht="15">
      <c r="A33">
        <v>64000</v>
      </c>
      <c r="B33">
        <f t="shared" si="1"/>
        <v>3.725455538356115</v>
      </c>
      <c r="C33">
        <f t="shared" si="0"/>
        <v>3.725455538356115</v>
      </c>
      <c r="H33" s="2" t="s">
        <v>20</v>
      </c>
      <c r="I33" s="3"/>
      <c r="J33" s="4"/>
    </row>
    <row r="34" spans="1:10" ht="15">
      <c r="A34">
        <v>66000</v>
      </c>
      <c r="B34">
        <f t="shared" si="1"/>
        <v>3.6912222598236344</v>
      </c>
      <c r="C34">
        <f t="shared" si="0"/>
        <v>3.6912222598236344</v>
      </c>
      <c r="H34" s="5" t="s">
        <v>21</v>
      </c>
      <c r="I34" s="6"/>
      <c r="J34" s="7">
        <v>1.1</v>
      </c>
    </row>
    <row r="35" spans="1:10" ht="15">
      <c r="A35">
        <v>68000</v>
      </c>
      <c r="B35">
        <f t="shared" si="1"/>
        <v>3.6583116749392723</v>
      </c>
      <c r="C35">
        <f t="shared" si="0"/>
        <v>3.6583116749392723</v>
      </c>
      <c r="H35" s="5" t="s">
        <v>22</v>
      </c>
      <c r="I35" s="6"/>
      <c r="J35" s="7">
        <v>1.2</v>
      </c>
    </row>
    <row r="36" spans="1:10" ht="15">
      <c r="A36">
        <v>70000</v>
      </c>
      <c r="B36">
        <f t="shared" si="1"/>
        <v>3.6266359712846357</v>
      </c>
      <c r="C36">
        <f t="shared" si="0"/>
        <v>3.6266359712846357</v>
      </c>
      <c r="H36" s="5" t="s">
        <v>23</v>
      </c>
      <c r="I36" s="6"/>
      <c r="J36" s="7">
        <v>1.3</v>
      </c>
    </row>
    <row r="37" spans="8:15" ht="15">
      <c r="H37" s="8" t="s">
        <v>24</v>
      </c>
      <c r="I37" s="9"/>
      <c r="J37" s="10">
        <v>1.5</v>
      </c>
      <c r="M37">
        <v>1.1</v>
      </c>
      <c r="O37">
        <v>1.2</v>
      </c>
    </row>
    <row r="38" ht="15">
      <c r="A38" s="39" t="s">
        <v>63</v>
      </c>
    </row>
    <row r="39" spans="1:10" ht="15">
      <c r="A39" s="39"/>
      <c r="H39" s="2" t="s">
        <v>25</v>
      </c>
      <c r="I39" s="3"/>
      <c r="J39" s="4"/>
    </row>
    <row r="40" spans="1:10" ht="15">
      <c r="A40" s="38" t="s">
        <v>60</v>
      </c>
      <c r="H40" s="5" t="s">
        <v>26</v>
      </c>
      <c r="I40" s="6"/>
      <c r="J40" s="7">
        <v>1.1</v>
      </c>
    </row>
    <row r="41" spans="1:10" ht="15">
      <c r="A41" s="38" t="s">
        <v>64</v>
      </c>
      <c r="H41" s="5" t="s">
        <v>27</v>
      </c>
      <c r="I41" s="6"/>
      <c r="J41" s="7">
        <v>1.2</v>
      </c>
    </row>
    <row r="42" spans="1:10" ht="15">
      <c r="A42" s="38" t="s">
        <v>65</v>
      </c>
      <c r="H42" s="5" t="s">
        <v>28</v>
      </c>
      <c r="I42" s="6"/>
      <c r="J42" s="7">
        <v>1.3</v>
      </c>
    </row>
    <row r="43" spans="8:15" ht="15">
      <c r="H43" s="8" t="s">
        <v>29</v>
      </c>
      <c r="I43" s="9"/>
      <c r="J43" s="10">
        <v>1.5</v>
      </c>
      <c r="M43">
        <v>1</v>
      </c>
      <c r="O43">
        <v>1.2</v>
      </c>
    </row>
    <row r="44" ht="15">
      <c r="A44" s="39" t="s">
        <v>66</v>
      </c>
    </row>
    <row r="45" ht="15">
      <c r="A45" s="38" t="s">
        <v>42</v>
      </c>
    </row>
    <row r="46" spans="1:8" ht="15">
      <c r="A46" s="38" t="s">
        <v>67</v>
      </c>
      <c r="H46" t="s">
        <v>86</v>
      </c>
    </row>
    <row r="47" spans="1:10" ht="15">
      <c r="A47" s="38" t="s">
        <v>77</v>
      </c>
      <c r="H47" s="1" t="s">
        <v>30</v>
      </c>
      <c r="J47">
        <v>2</v>
      </c>
    </row>
    <row r="48" spans="1:15" ht="15">
      <c r="A48" s="39" t="s">
        <v>68</v>
      </c>
      <c r="H48" s="1" t="s">
        <v>31</v>
      </c>
      <c r="J48">
        <v>1.5</v>
      </c>
      <c r="M48">
        <v>1.5</v>
      </c>
      <c r="O48">
        <v>2</v>
      </c>
    </row>
    <row r="49" spans="1:10" ht="15">
      <c r="A49" s="38" t="s">
        <v>69</v>
      </c>
      <c r="F49" t="s">
        <v>44</v>
      </c>
      <c r="H49" s="1"/>
      <c r="J49">
        <v>2</v>
      </c>
    </row>
    <row r="50" ht="15">
      <c r="A50" s="38" t="s">
        <v>61</v>
      </c>
    </row>
    <row r="51" ht="15">
      <c r="H51" s="11" t="s">
        <v>32</v>
      </c>
    </row>
    <row r="52" spans="8:10" ht="15">
      <c r="H52" s="1" t="s">
        <v>33</v>
      </c>
      <c r="J52">
        <v>1.5</v>
      </c>
    </row>
    <row r="53" spans="8:10" ht="15">
      <c r="H53" s="1" t="s">
        <v>34</v>
      </c>
      <c r="J53">
        <v>1.5</v>
      </c>
    </row>
    <row r="54" ht="15">
      <c r="H54" s="1"/>
    </row>
    <row r="55" spans="8:15" ht="15">
      <c r="H55" s="1" t="s">
        <v>35</v>
      </c>
      <c r="J55">
        <v>1.5</v>
      </c>
      <c r="M55">
        <v>1.5</v>
      </c>
      <c r="O55">
        <v>1</v>
      </c>
    </row>
    <row r="58" spans="10:15" ht="15">
      <c r="J58" t="s">
        <v>37</v>
      </c>
      <c r="M58">
        <f>M55*M48*M43*M37*M30*M26*M18</f>
        <v>7.425000000000001</v>
      </c>
      <c r="O58">
        <f>O55*O48*O43*O37*O30*O26*O18</f>
        <v>4.32</v>
      </c>
    </row>
    <row r="60" spans="10:15" ht="15">
      <c r="J60" t="s">
        <v>38</v>
      </c>
      <c r="M60">
        <f>M58*M14</f>
        <v>26.927772086788423</v>
      </c>
      <c r="O60">
        <f>O58*O14</f>
        <v>28.087761169598465</v>
      </c>
    </row>
    <row r="61" spans="10:15" ht="15">
      <c r="J61" t="s">
        <v>40</v>
      </c>
      <c r="M61">
        <f>M58+M14</f>
        <v>11.051635971284636</v>
      </c>
      <c r="O61">
        <f>O58+O14</f>
        <v>10.821796567036682</v>
      </c>
    </row>
  </sheetData>
  <sheetProtection algorithmName="SHA-512" hashValue="oGyktlbtYMQXF4zdG1cIP6KMKNfMR8DmCiUdFPwZhfxwFehDEoDWIH7fYdGdXCwfnkscWEcdbft8MY4XTopWtw==" saltValue="mXE+Oex8zILBbgzwDPB4og==" spinCount="10000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Emanuela Pesenti</cp:lastModifiedBy>
  <cp:lastPrinted>2018-03-22T09:35:26Z</cp:lastPrinted>
  <dcterms:created xsi:type="dcterms:W3CDTF">2018-03-18T14:37:38Z</dcterms:created>
  <dcterms:modified xsi:type="dcterms:W3CDTF">2020-12-24T13:18:46Z</dcterms:modified>
  <cp:category/>
  <cp:version/>
  <cp:contentType/>
  <cp:contentStatus/>
</cp:coreProperties>
</file>