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iserver2k8\CAI\AOO\SEGR_GEN\SEGRETERIA GENERALE\Emanuela\circolari\2020\"/>
    </mc:Choice>
  </mc:AlternateContent>
  <bookViews>
    <workbookView xWindow="0" yWindow="0" windowWidth="28800" windowHeight="1230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Richiesta!$B$1:$R$69</definedName>
    <definedName name="CATEGORIA">Foglio1!$A$39:$A$42</definedName>
    <definedName name="Cbiv">Richiesta!$J$8</definedName>
    <definedName name="Cbivacco">Richiesta!#REF!</definedName>
    <definedName name="CCCC">Richiesta!#REF!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Richiesta!#REF!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91029"/>
</workbook>
</file>

<file path=xl/calcChain.xml><?xml version="1.0" encoding="utf-8"?>
<calcChain xmlns="http://schemas.openxmlformats.org/spreadsheetml/2006/main">
  <c r="J8" i="2" l="1"/>
  <c r="Q13" i="2" l="1"/>
  <c r="L19" i="2" l="1"/>
  <c r="G42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  <c r="B4" i="1"/>
  <c r="O64" i="2"/>
  <c r="Q8" i="2"/>
  <c r="L5" i="2" l="1"/>
  <c r="G34" i="2"/>
  <c r="H64" i="2" s="1"/>
  <c r="Q58" i="2"/>
  <c r="H8" i="2"/>
  <c r="E64" i="2" s="1"/>
  <c r="N56" i="2"/>
  <c r="L64" i="2" s="1"/>
  <c r="F64" i="2"/>
  <c r="G28" i="2"/>
  <c r="G64" i="2" s="1"/>
  <c r="I64" i="2"/>
  <c r="G48" i="2"/>
  <c r="J64" i="2" s="1"/>
  <c r="N54" i="2"/>
  <c r="E21" i="2"/>
  <c r="C64" i="2" s="1"/>
  <c r="E17" i="2"/>
  <c r="F19" i="2" s="1"/>
  <c r="F15" i="2"/>
  <c r="B3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K64" i="2" l="1"/>
  <c r="N58" i="2"/>
  <c r="M64" i="2" s="1"/>
  <c r="C67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Coefficiente in funzione della richiesta economica.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Sono ad apertura annuale i rifugi con almeno 150 giorni di apertura anche non continuativi.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Percentuale di riduzione delle emissioni di anidride carbonica calcolate come da apposito allegato.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Coefficiente in funzione della richiesta economica.</t>
        </r>
      </text>
    </comment>
    <comment ref="E64" authorId="0" shape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67" authorId="1" shapeId="0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<sst xmlns="http://schemas.openxmlformats.org/spreadsheetml/2006/main" count="112" uniqueCount="103">
  <si>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</si>
  <si>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</si>
  <si>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</si>
  <si>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</si>
  <si>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</si>
  <si>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</si>
  <si>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</si>
  <si>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</si>
  <si>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</si>
  <si>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</si>
  <si>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</si>
  <si>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</si>
  <si>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</si>
  <si>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</si>
  <si>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</si>
  <si>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</si>
  <si>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</si>
  <si>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</si>
  <si>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</si>
  <si>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</si>
  <si>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</si>
  <si>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</si>
  <si>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</si>
  <si>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</si>
  <si>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</si>
  <si>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</si>
  <si>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</si>
  <si>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</si>
  <si>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</si>
  <si>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</si>
  <si>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</si>
  <si>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</si>
  <si>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</si>
  <si>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</si>
  <si>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</si>
  <si>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</si>
  <si>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</si>
  <si>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</si>
  <si>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</si>
  <si>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</si>
  <si>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</si>
  <si>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</si>
  <si>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</si>
  <si>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</si>
  <si>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</si>
  <si>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</si>
  <si>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</si>
  <si>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</si>
  <si>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</si>
  <si>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</si>
  <si>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</si>
  <si>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</si>
  <si>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</si>
  <si>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</si>
  <si>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</si>
  <si>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</si>
  <si>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</si>
  <si>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</si>
  <si>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</si>
  <si>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</si>
  <si>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NO</t>
  </si>
  <si>
    <t>IMPORTO</t>
  </si>
  <si>
    <t>CATEGORIA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</si>
  <si>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</si>
  <si>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</si>
  <si>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</si>
  <si>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</si>
  <si>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</si>
  <si>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</si>
  <si>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</si>
  <si>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</si>
  <si>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</si>
  <si>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</si>
  <si>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</si>
  <si>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</si>
  <si>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</si>
  <si>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</si>
  <si>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</si>
  <si>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</si>
  <si>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</si>
  <si>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</si>
  <si>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</si>
  <si>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</si>
  <si>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</si>
  <si>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</si>
  <si>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</si>
  <si>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</si>
  <si>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</si>
  <si>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</si>
  <si>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</si>
  <si>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</si>
  <si>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</si>
  <si>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</si>
  <si>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</si>
  <si>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</si>
  <si>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</si>
  <si>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DENOMINAZIONE</t>
  </si>
  <si>
    <t>kWh/mq anno</t>
  </si>
  <si>
    <t>All. 2b - Scheda richiesta contributo fondo stabile pro-rifugi -MODULO PER INTERVENTI SU RIFUGI DI CAT A e B DELLA CATENA APPENNINICA</t>
  </si>
  <si>
    <t>A</t>
  </si>
  <si>
    <t>B</t>
  </si>
  <si>
    <t>C-D-E</t>
  </si>
  <si>
    <t>(inserire un numero)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</si>
</sst>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0" fillId="3" borderId="2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7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6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8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10" fillId="2" borderId="0" xfId="0" applyFont="1" applyFill="1" applyAlignment="1">
      <alignment horizontal="right"/>
    </xf>
    <xf numFmtId="0" fontId="8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17" xfId="0" applyFont="1" applyFill="1" applyBorder="1" applyProtection="1">
      <protection hidden="1"/>
    </xf>
    <xf numFmtId="0" fontId="3" fillId="5" borderId="18" xfId="0" applyFont="1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5" fillId="3" borderId="21" xfId="0" applyFont="1" applyFill="1" applyBorder="1" applyProtection="1">
      <protection hidden="1"/>
    </xf>
    <xf numFmtId="164" fontId="2" fillId="7" borderId="13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3" fillId="2" borderId="23" xfId="0" applyFont="1" applyFill="1" applyBorder="1"/>
    <xf numFmtId="0" fontId="0" fillId="2" borderId="2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4" borderId="14" xfId="0" applyFont="1" applyFill="1" applyBorder="1"/>
    <xf numFmtId="0" fontId="0" fillId="4" borderId="15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2" borderId="23" xfId="0" applyFill="1" applyBorder="1"/>
    <xf numFmtId="0" fontId="7" fillId="4" borderId="27" xfId="0" applyFont="1" applyFill="1" applyBorder="1"/>
    <xf numFmtId="0" fontId="0" fillId="4" borderId="28" xfId="0" applyFill="1" applyBorder="1"/>
    <xf numFmtId="0" fontId="6" fillId="4" borderId="27" xfId="0" applyFont="1" applyFill="1" applyBorder="1"/>
    <xf numFmtId="0" fontId="0" fillId="4" borderId="26" xfId="0" applyFill="1" applyBorder="1" applyAlignment="1">
      <alignment horizontal="center" vertical="center"/>
    </xf>
    <xf numFmtId="164" fontId="0" fillId="0" borderId="29" xfId="0" applyNumberFormat="1" applyFill="1" applyBorder="1" applyProtection="1">
      <protection locked="0"/>
    </xf>
    <xf numFmtId="164" fontId="0" fillId="0" borderId="30" xfId="0" applyNumberFormat="1" applyFill="1" applyBorder="1" applyProtection="1">
      <protection locked="0"/>
    </xf>
    <xf numFmtId="0" fontId="14" fillId="4" borderId="0" xfId="0" applyFont="1" applyFill="1" applyBorder="1"/>
    <xf numFmtId="0" fontId="3" fillId="7" borderId="13" xfId="0" applyFont="1" applyFill="1" applyBorder="1" applyProtection="1">
      <protection hidden="1"/>
    </xf>
    <xf numFmtId="0" fontId="3" fillId="5" borderId="19" xfId="0" applyFont="1" applyFill="1" applyBorder="1" applyProtection="1">
      <protection hidden="1"/>
    </xf>
    <xf numFmtId="0" fontId="10" fillId="5" borderId="18" xfId="0" applyFont="1" applyFill="1" applyBorder="1" applyProtection="1">
      <protection hidden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4" borderId="0" xfId="0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15" fillId="2" borderId="0" xfId="0" applyFont="1" applyFill="1" applyAlignment="1">
      <alignment horizontal="right"/>
    </xf>
    <xf numFmtId="0" fontId="0" fillId="4" borderId="0" xfId="0" applyFill="1" applyBorder="1" applyAlignment="1">
      <alignment horizontal="right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D-40B7-A849-82B151AF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45760"/>
        <c:axId val="90247552"/>
      </c:lineChart>
      <c:catAx>
        <c:axId val="9024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4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sheetProtection password="B66C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65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𝑓×𝐶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1×𝐶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2×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𝑃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𝑏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>
      <selection activeCell="H18" sqref="H18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2" max="12" width="10.140625" customWidth="1"/>
    <col min="13" max="13" width="12.7109375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102" t="s">
        <v>41</v>
      </c>
      <c r="C3" s="43"/>
      <c r="D3" s="44"/>
      <c r="E3" s="13"/>
      <c r="F3" s="13"/>
      <c r="G3" s="102" t="s">
        <v>96</v>
      </c>
      <c r="H3" s="96"/>
      <c r="I3" s="97"/>
      <c r="J3" s="97"/>
      <c r="K3" s="98"/>
      <c r="L3" s="13"/>
      <c r="M3" s="13" t="s">
        <v>58</v>
      </c>
      <c r="N3" s="13"/>
      <c r="O3" s="13"/>
      <c r="P3" s="13"/>
      <c r="Q3" s="36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60" t="s">
        <v>76</v>
      </c>
      <c r="K5" s="36"/>
      <c r="L5" s="61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8"/>
      <c r="C7" s="52"/>
      <c r="D7" s="52"/>
      <c r="E7" s="52"/>
      <c r="F7" s="52"/>
      <c r="G7" s="52"/>
      <c r="H7" s="52"/>
      <c r="I7" s="52"/>
      <c r="J7" s="52"/>
      <c r="K7" s="5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6" t="s">
        <v>43</v>
      </c>
      <c r="C8" s="36"/>
      <c r="D8" s="50"/>
      <c r="E8" s="50"/>
      <c r="F8" s="50"/>
      <c r="G8" s="50"/>
      <c r="H8" s="46">
        <f>Cbiv</f>
        <v>0</v>
      </c>
      <c r="I8" s="50" t="s">
        <v>59</v>
      </c>
      <c r="J8" s="46">
        <f>IF(C8="A",1,IF(C8="B",1,0))</f>
        <v>0</v>
      </c>
      <c r="K8" s="54" t="s">
        <v>73</v>
      </c>
      <c r="L8" s="13"/>
      <c r="M8" s="13" t="s">
        <v>81</v>
      </c>
      <c r="N8" s="13"/>
      <c r="O8" s="13"/>
      <c r="P8" s="13"/>
      <c r="Q8" s="62">
        <f>IF(Q11&gt;70,2,IF(Q11&gt;=50,1.5,1))</f>
        <v>1</v>
      </c>
      <c r="R8" s="13"/>
    </row>
    <row r="9" spans="1:18" ht="10.5" customHeight="1" x14ac:dyDescent="0.25">
      <c r="A9" s="13"/>
      <c r="B9" s="57"/>
      <c r="C9" s="51"/>
      <c r="D9" s="51"/>
      <c r="E9" s="51"/>
      <c r="F9" s="51"/>
      <c r="G9" s="51"/>
      <c r="H9" s="51"/>
      <c r="I9" s="51"/>
      <c r="J9" s="51"/>
      <c r="K9" s="55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A11" s="13"/>
      <c r="B11" s="13" t="s">
        <v>45</v>
      </c>
      <c r="C11" s="13"/>
      <c r="D11" s="13"/>
      <c r="E11" s="37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6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46</v>
      </c>
      <c r="C13" s="13"/>
      <c r="D13" s="13"/>
      <c r="E13" s="37"/>
      <c r="F13" s="13"/>
      <c r="G13" s="13"/>
      <c r="H13" s="13"/>
      <c r="I13" s="13"/>
      <c r="J13" s="13"/>
      <c r="K13" s="13"/>
      <c r="L13" s="13"/>
      <c r="M13" s="13" t="s">
        <v>80</v>
      </c>
      <c r="N13" s="13"/>
      <c r="O13" s="13"/>
      <c r="P13" s="14"/>
      <c r="Q13" s="62">
        <f>IF(Q3=2017,0.7,IF(Q3=2015,0.8,IF(Q3=2014,0.9,IF(Q3=2013,0.9,1))))</f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47</v>
      </c>
      <c r="C15" s="13"/>
      <c r="D15" s="13"/>
      <c r="E15" s="37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48</v>
      </c>
      <c r="C17" s="13"/>
      <c r="D17" s="13"/>
      <c r="E17" s="7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1"/>
      <c r="M18" s="72"/>
      <c r="N18" s="72"/>
      <c r="O18" s="73"/>
      <c r="P18" s="13"/>
      <c r="Q18" s="13"/>
      <c r="R18" s="13"/>
    </row>
    <row r="19" spans="1:20" ht="33.75" x14ac:dyDescent="0.5">
      <c r="A19" s="13"/>
      <c r="B19" s="13" t="s">
        <v>70</v>
      </c>
      <c r="C19" s="13"/>
      <c r="D19" s="13"/>
      <c r="E19" s="37"/>
      <c r="F19" s="13" t="str">
        <f>IF(E19&gt;0.8*E17,"non corretto","OK")</f>
        <v>OK</v>
      </c>
      <c r="G19" s="13"/>
      <c r="H19" s="13"/>
      <c r="I19" s="13"/>
      <c r="J19" s="13"/>
      <c r="K19" s="13"/>
      <c r="L19" s="74" t="str">
        <f>IF(Q3&gt;2017,"NON AMMISSIBILE","")</f>
        <v/>
      </c>
      <c r="M19" s="13"/>
      <c r="N19" s="13"/>
      <c r="O19" s="75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6"/>
      <c r="M20" s="77"/>
      <c r="N20" s="77"/>
      <c r="O20" s="78"/>
      <c r="P20" s="13"/>
      <c r="Q20" s="13"/>
      <c r="R20" s="13"/>
    </row>
    <row r="21" spans="1:20" ht="15.75" thickBot="1" x14ac:dyDescent="0.3">
      <c r="A21" s="13"/>
      <c r="B21" s="13" t="s">
        <v>54</v>
      </c>
      <c r="C21" s="13"/>
      <c r="D21" s="13"/>
      <c r="E21" s="62" t="e">
        <f>ROUND(Coefficiente_rif*(Richiesta/Valore_riferimento)^esponente,3)</f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45"/>
      <c r="H23" s="48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42" t="s">
        <v>72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6"/>
      <c r="E28" s="21"/>
      <c r="F28" s="21"/>
      <c r="G28" s="62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 x14ac:dyDescent="0.3">
      <c r="A31" s="13"/>
      <c r="B31" s="42" t="s">
        <v>82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x14ac:dyDescent="0.25">
      <c r="A32" s="13"/>
      <c r="B32" s="23" t="s">
        <v>77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 x14ac:dyDescent="0.3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 x14ac:dyDescent="0.3">
      <c r="A34" s="13"/>
      <c r="B34" s="23"/>
      <c r="C34" s="21"/>
      <c r="D34" s="36"/>
      <c r="E34" s="21"/>
      <c r="F34" s="21"/>
      <c r="G34" s="62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x14ac:dyDescent="0.2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x14ac:dyDescent="0.25">
      <c r="A36" s="13"/>
      <c r="B36" s="23" t="s">
        <v>50</v>
      </c>
      <c r="C36" s="21"/>
      <c r="D36" s="21"/>
      <c r="E36" s="21"/>
      <c r="F36" s="21"/>
      <c r="G36" s="37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.75" thickBot="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 x14ac:dyDescent="0.3">
      <c r="A39" s="13"/>
      <c r="B39" s="79" t="s">
        <v>71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6"/>
      <c r="Q39" s="13"/>
      <c r="R39" s="13"/>
      <c r="S39" s="6"/>
      <c r="T39" s="6"/>
    </row>
    <row r="40" spans="1:20" x14ac:dyDescent="0.25">
      <c r="A40" s="13"/>
      <c r="B40" s="81" t="s">
        <v>85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82"/>
      <c r="Q40" s="13"/>
      <c r="R40" s="14"/>
      <c r="S40" s="6"/>
      <c r="T40" s="6"/>
    </row>
    <row r="41" spans="1:20" ht="15.75" thickBot="1" x14ac:dyDescent="0.3">
      <c r="A41" s="13"/>
      <c r="B41" s="8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82"/>
      <c r="Q41" s="13"/>
      <c r="R41" s="14"/>
      <c r="S41" s="6"/>
      <c r="T41" s="6"/>
    </row>
    <row r="42" spans="1:20" ht="15.75" thickBot="1" x14ac:dyDescent="0.3">
      <c r="A42" s="13"/>
      <c r="B42" s="81"/>
      <c r="C42" s="103" t="s">
        <v>102</v>
      </c>
      <c r="D42" s="40"/>
      <c r="E42" s="21" t="s">
        <v>97</v>
      </c>
      <c r="F42" s="21"/>
      <c r="G42" s="62">
        <f>IF(D42&gt;=180,1.5,IF(D42&gt;=100,1.3,IF(D42&gt;=50,1.2,IF(D42&gt;=20,1.1,1))))</f>
        <v>1</v>
      </c>
      <c r="H42" s="21" t="s">
        <v>84</v>
      </c>
      <c r="I42" s="21"/>
      <c r="J42" s="21"/>
      <c r="K42" s="21"/>
      <c r="L42" s="21"/>
      <c r="M42" s="21"/>
      <c r="N42" s="21"/>
      <c r="O42" s="21"/>
      <c r="P42" s="82"/>
      <c r="Q42" s="13"/>
      <c r="R42" s="14"/>
      <c r="S42" s="6"/>
      <c r="T42" s="6"/>
    </row>
    <row r="43" spans="1:20" x14ac:dyDescent="0.25">
      <c r="A43" s="13"/>
      <c r="B43" s="8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4"/>
      <c r="Q43" s="13"/>
      <c r="R43" s="14"/>
      <c r="S43" s="6"/>
      <c r="T43" s="6"/>
    </row>
    <row r="44" spans="1:20" x14ac:dyDescent="0.25">
      <c r="A44" s="13"/>
      <c r="B44" s="8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5"/>
      <c r="Q44" s="13"/>
      <c r="R44" s="14"/>
      <c r="S44" s="6"/>
      <c r="T44" s="6"/>
    </row>
    <row r="45" spans="1:20" ht="24" customHeight="1" x14ac:dyDescent="0.3">
      <c r="A45" s="13"/>
      <c r="B45" s="86" t="s">
        <v>69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7"/>
      <c r="Q45" s="13"/>
      <c r="R45" s="14"/>
      <c r="S45" s="6"/>
      <c r="T45" s="6"/>
    </row>
    <row r="46" spans="1:20" ht="20.25" customHeight="1" x14ac:dyDescent="0.25">
      <c r="A46" s="13"/>
      <c r="B46" s="81" t="s">
        <v>78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82"/>
      <c r="Q46" s="13"/>
      <c r="R46" s="33"/>
      <c r="S46" s="6"/>
      <c r="T46" s="6"/>
    </row>
    <row r="47" spans="1:20" ht="15.75" thickBot="1" x14ac:dyDescent="0.3">
      <c r="A47" s="13"/>
      <c r="B47" s="81" t="s">
        <v>79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82"/>
      <c r="Q47" s="13"/>
      <c r="R47" s="33"/>
      <c r="S47" s="6"/>
      <c r="T47" s="6"/>
    </row>
    <row r="48" spans="1:20" ht="15.75" thickBot="1" x14ac:dyDescent="0.3">
      <c r="A48" s="13"/>
      <c r="B48" s="81"/>
      <c r="C48" s="103" t="s">
        <v>102</v>
      </c>
      <c r="D48" s="40"/>
      <c r="E48" s="21" t="s">
        <v>67</v>
      </c>
      <c r="F48" s="21"/>
      <c r="G48" s="62">
        <f>IF(D48&gt;70,1.5,IF(D48&gt;50,1.3,IF(D48&gt;35,1.2,IF(D48&gt;20,1.1,1))))</f>
        <v>1</v>
      </c>
      <c r="H48" s="21" t="s">
        <v>86</v>
      </c>
      <c r="I48" s="21"/>
      <c r="J48" s="21"/>
      <c r="K48" s="21"/>
      <c r="L48" s="21"/>
      <c r="M48" s="21"/>
      <c r="N48" s="21"/>
      <c r="O48" s="21"/>
      <c r="P48" s="82"/>
      <c r="Q48" s="13"/>
      <c r="R48" s="33"/>
      <c r="S48" s="6"/>
      <c r="T48" s="6"/>
    </row>
    <row r="49" spans="1:20" x14ac:dyDescent="0.25">
      <c r="A49" s="13"/>
      <c r="B49" s="8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4"/>
      <c r="Q49" s="13"/>
      <c r="R49" s="14"/>
      <c r="S49" s="6"/>
      <c r="T49" s="6"/>
    </row>
    <row r="50" spans="1:20" x14ac:dyDescent="0.25">
      <c r="A50" s="13"/>
      <c r="B50" s="8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5"/>
      <c r="Q50" s="13"/>
      <c r="R50" s="34"/>
      <c r="S50" s="6"/>
      <c r="T50" s="6"/>
    </row>
    <row r="51" spans="1:20" x14ac:dyDescent="0.25">
      <c r="A51" s="13"/>
      <c r="B51" s="8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5"/>
      <c r="Q51" s="13"/>
      <c r="R51" s="34"/>
      <c r="S51" s="6"/>
      <c r="T51" s="6"/>
    </row>
    <row r="52" spans="1:20" ht="21.75" customHeight="1" x14ac:dyDescent="0.3">
      <c r="A52" s="13"/>
      <c r="B52" s="88" t="s">
        <v>87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7"/>
      <c r="Q52" s="13"/>
      <c r="R52" s="33"/>
      <c r="S52" s="6"/>
      <c r="T52" s="6"/>
    </row>
    <row r="53" spans="1:20" ht="15.75" thickBot="1" x14ac:dyDescent="0.3">
      <c r="A53" s="13"/>
      <c r="B53" s="81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9"/>
      <c r="N53" s="99"/>
      <c r="O53" s="99"/>
      <c r="P53" s="89" t="s">
        <v>61</v>
      </c>
      <c r="Q53" s="13"/>
      <c r="R53" s="33"/>
      <c r="S53" s="6"/>
      <c r="T53" s="6"/>
    </row>
    <row r="54" spans="1:20" ht="15.75" thickBot="1" x14ac:dyDescent="0.3">
      <c r="A54" s="13"/>
      <c r="B54" s="81"/>
      <c r="C54" s="21" t="s">
        <v>88</v>
      </c>
      <c r="D54" s="21"/>
      <c r="E54" s="21"/>
      <c r="F54" s="21"/>
      <c r="G54" s="21"/>
      <c r="H54" s="21"/>
      <c r="I54" s="21"/>
      <c r="J54" s="21"/>
      <c r="K54" s="21"/>
      <c r="L54" s="41"/>
      <c r="M54" s="99"/>
      <c r="N54" s="62">
        <f>IF(L54="SI",1.5,1)</f>
        <v>1</v>
      </c>
      <c r="O54" s="99" t="s">
        <v>90</v>
      </c>
      <c r="P54" s="90"/>
      <c r="Q54" s="63"/>
      <c r="R54" s="33"/>
      <c r="S54" s="6"/>
      <c r="T54" s="6"/>
    </row>
    <row r="55" spans="1:20" ht="15.75" thickBot="1" x14ac:dyDescent="0.3">
      <c r="A55" s="13"/>
      <c r="B55" s="8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9"/>
      <c r="N55" s="99"/>
      <c r="O55" s="99"/>
      <c r="P55" s="82"/>
      <c r="Q55" s="13"/>
      <c r="R55" s="33"/>
      <c r="S55" s="6"/>
      <c r="T55" s="6"/>
    </row>
    <row r="56" spans="1:20" ht="15.75" thickBot="1" x14ac:dyDescent="0.3">
      <c r="A56" s="13"/>
      <c r="B56" s="81"/>
      <c r="C56" s="21" t="s">
        <v>89</v>
      </c>
      <c r="D56" s="21"/>
      <c r="E56" s="21"/>
      <c r="F56" s="21"/>
      <c r="G56" s="21"/>
      <c r="H56" s="21"/>
      <c r="I56" s="21"/>
      <c r="J56" s="21"/>
      <c r="K56" s="21"/>
      <c r="L56" s="36"/>
      <c r="M56" s="99"/>
      <c r="N56" s="62">
        <f>IF(L56="SI",1.5,1)</f>
        <v>1</v>
      </c>
      <c r="O56" s="99" t="s">
        <v>91</v>
      </c>
      <c r="P56" s="91"/>
      <c r="Q56" s="63"/>
      <c r="R56" s="33"/>
      <c r="S56" s="6"/>
      <c r="T56" s="6"/>
    </row>
    <row r="57" spans="1:20" ht="15.75" thickBot="1" x14ac:dyDescent="0.3">
      <c r="A57" s="13"/>
      <c r="B57" s="8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9"/>
      <c r="N57" s="99"/>
      <c r="O57" s="99"/>
      <c r="P57" s="82"/>
      <c r="Q57" s="13"/>
      <c r="R57" s="14"/>
      <c r="S57" s="6"/>
      <c r="T57" s="6"/>
    </row>
    <row r="58" spans="1:20" ht="21.75" thickBot="1" x14ac:dyDescent="0.4">
      <c r="A58" s="13"/>
      <c r="B58" s="81"/>
      <c r="C58" s="21"/>
      <c r="D58" s="21"/>
      <c r="E58" s="21"/>
      <c r="F58" s="21"/>
      <c r="G58" s="21"/>
      <c r="H58" s="21"/>
      <c r="I58" s="92" t="s">
        <v>92</v>
      </c>
      <c r="J58" s="92"/>
      <c r="K58" s="92"/>
      <c r="L58" s="92"/>
      <c r="M58" s="100"/>
      <c r="N58" s="93">
        <f>(SUM(G42,G48,N54,N56)/4)</f>
        <v>1</v>
      </c>
      <c r="O58" s="100" t="s">
        <v>93</v>
      </c>
      <c r="P58" s="82"/>
      <c r="Q58" s="63" t="str">
        <f>IF(L58="SI",IF(P58&gt;(0.55*E15),"OK","Importo non congruo"),"")</f>
        <v/>
      </c>
      <c r="R58" s="14"/>
      <c r="S58" s="6"/>
      <c r="T58" s="6"/>
    </row>
    <row r="59" spans="1:20" ht="22.9" customHeight="1" thickBot="1" x14ac:dyDescent="0.3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01"/>
      <c r="N59" s="101"/>
      <c r="O59" s="101"/>
      <c r="P59" s="19"/>
      <c r="Q59" s="13"/>
      <c r="R59" s="14"/>
      <c r="S59" s="6"/>
      <c r="T59" s="6"/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7"/>
      <c r="M60" s="13"/>
      <c r="N60" s="13"/>
      <c r="O60" s="13"/>
      <c r="P60" s="13"/>
      <c r="Q60" s="13"/>
      <c r="R60" s="14"/>
      <c r="S60" s="6"/>
      <c r="T60" s="6"/>
    </row>
    <row r="61" spans="1:20" ht="18.75" x14ac:dyDescent="0.3">
      <c r="A61" s="13"/>
      <c r="B61" s="49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20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20" ht="21" x14ac:dyDescent="0.35">
      <c r="A63" s="13"/>
      <c r="B63" s="15"/>
      <c r="C63" s="28" t="s">
        <v>56</v>
      </c>
      <c r="D63" s="15"/>
      <c r="E63" s="35" t="s">
        <v>59</v>
      </c>
      <c r="F63" s="29" t="s">
        <v>57</v>
      </c>
      <c r="G63" s="30" t="s">
        <v>53</v>
      </c>
      <c r="H63" s="31" t="s">
        <v>55</v>
      </c>
      <c r="I63" s="30" t="s">
        <v>84</v>
      </c>
      <c r="J63" s="30" t="s">
        <v>86</v>
      </c>
      <c r="K63" s="30" t="s">
        <v>90</v>
      </c>
      <c r="L63" s="30" t="s">
        <v>91</v>
      </c>
      <c r="M63" s="31" t="s">
        <v>93</v>
      </c>
      <c r="N63" s="13"/>
      <c r="O63" s="28" t="s">
        <v>95</v>
      </c>
      <c r="P63" s="13"/>
      <c r="Q63" s="13"/>
      <c r="R63" s="13"/>
    </row>
    <row r="64" spans="1:20" ht="24" thickBot="1" x14ac:dyDescent="0.4">
      <c r="A64" s="13"/>
      <c r="B64" s="15"/>
      <c r="C64" s="68" t="e">
        <f>E21</f>
        <v>#DIV/0!</v>
      </c>
      <c r="D64" s="15"/>
      <c r="E64" s="64">
        <f>H8</f>
        <v>0</v>
      </c>
      <c r="F64" s="65">
        <f>Q8</f>
        <v>1</v>
      </c>
      <c r="G64" s="66">
        <f>G28</f>
        <v>1</v>
      </c>
      <c r="H64" s="94">
        <f>G34</f>
        <v>1</v>
      </c>
      <c r="I64" s="95">
        <f>G42</f>
        <v>1</v>
      </c>
      <c r="J64" s="95">
        <f>G48</f>
        <v>1</v>
      </c>
      <c r="K64" s="95">
        <f>N54</f>
        <v>1</v>
      </c>
      <c r="L64" s="95">
        <f>N56</f>
        <v>1</v>
      </c>
      <c r="M64" s="67">
        <f>N58</f>
        <v>1</v>
      </c>
      <c r="N64" s="63"/>
      <c r="O64" s="68">
        <f>Cprec</f>
        <v>1</v>
      </c>
      <c r="P64" s="13"/>
      <c r="Q64" s="13"/>
      <c r="R64" s="13"/>
    </row>
    <row r="65" spans="1:18" ht="15.75" thickBo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32" t="s">
        <v>94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 x14ac:dyDescent="0.5">
      <c r="A67" s="13"/>
      <c r="B67" s="13"/>
      <c r="C67" s="69" t="e">
        <f>ROUND(PRODUCT(C64,E64,F64,G64,H64,M64,O64),4)</f>
        <v>#DIV/0!</v>
      </c>
      <c r="D67" s="13"/>
      <c r="E67" s="13"/>
      <c r="F67" s="13"/>
      <c r="G67" s="13"/>
      <c r="H67" s="13"/>
      <c r="I67" s="13"/>
      <c r="J67" s="13" t="s">
        <v>75</v>
      </c>
      <c r="K67" s="13"/>
      <c r="L67" s="13"/>
      <c r="M67" s="59"/>
      <c r="N67" s="59"/>
      <c r="O67" s="59"/>
      <c r="P67" s="59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93SjXOQr/fKOO4RMwf/h7nUAeh884Db5H4FV2SFqZ0rnfY6cLYKT6X37YlGwYti1ryHVihxFoObvoZCTCMs6lQ==" saltValue="6YT+RCX3d8Ntd1g0YYNWcw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24000</formula2>
    </dataValidation>
    <dataValidation type="list" allowBlank="1" showInputMessage="1" showErrorMessage="1" sqref="C8:C9">
      <formula1>CATEGORIA</formula1>
    </dataValidation>
    <dataValidation type="decimal" allowBlank="1" showInputMessage="1" showErrorMessage="1" sqref="E11">
      <formula1>7000</formula1>
      <formula2>39999.99</formula2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topLeftCell="A28" workbookViewId="0">
      <selection activeCell="A41" sqref="A41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8.0046505202123654</v>
      </c>
      <c r="L3" s="1" t="s">
        <v>0</v>
      </c>
      <c r="M3">
        <f>Coefficiente_rif*(Valore_cercato/Valore_riferimento)^esponente</f>
        <v>4.0118286503783418</v>
      </c>
    </row>
    <row r="4" spans="1:15" x14ac:dyDescent="0.25">
      <c r="A4">
        <v>6000</v>
      </c>
      <c r="B4">
        <f>Coefficiente_rif*(A4/Valore_riferimento)^esponente</f>
        <v>7.5785828325519908</v>
      </c>
      <c r="C4">
        <f t="shared" ref="C4:C36" si="0">Coefficiente_rif*(A4/24000)^esponente</f>
        <v>7.5785828325519908</v>
      </c>
    </row>
    <row r="5" spans="1:15" x14ac:dyDescent="0.25">
      <c r="A5">
        <v>8000</v>
      </c>
      <c r="B5">
        <f>Coefficiente_rif*(A5/Valore_riferimento)^esponente</f>
        <v>6.9519458515795476</v>
      </c>
      <c r="C5">
        <f t="shared" si="0"/>
        <v>6.9519458515795476</v>
      </c>
      <c r="L5" s="1" t="s">
        <v>1</v>
      </c>
      <c r="M5">
        <v>5</v>
      </c>
    </row>
    <row r="6" spans="1:15" x14ac:dyDescent="0.25">
      <c r="A6">
        <v>10000</v>
      </c>
      <c r="B6">
        <f t="shared" ref="B6:B36" si="1">Coefficiente_rif*(A6/Valore_riferimento)^esponente</f>
        <v>6.5017965670366813</v>
      </c>
      <c r="C6">
        <f t="shared" si="0"/>
        <v>6.5017965670366813</v>
      </c>
    </row>
    <row r="7" spans="1:15" x14ac:dyDescent="0.25">
      <c r="A7">
        <v>12000</v>
      </c>
      <c r="B7">
        <f t="shared" si="1"/>
        <v>6.1557220667245813</v>
      </c>
      <c r="C7">
        <f t="shared" si="0"/>
        <v>6.1557220667245813</v>
      </c>
      <c r="L7" s="1" t="s">
        <v>2</v>
      </c>
      <c r="M7">
        <v>50000</v>
      </c>
    </row>
    <row r="8" spans="1:15" x14ac:dyDescent="0.25">
      <c r="A8">
        <v>14000</v>
      </c>
      <c r="B8">
        <f t="shared" si="1"/>
        <v>5.8775315106657091</v>
      </c>
      <c r="C8">
        <f t="shared" si="0"/>
        <v>5.8775315106657091</v>
      </c>
    </row>
    <row r="9" spans="1:15" x14ac:dyDescent="0.25">
      <c r="A9">
        <v>16000</v>
      </c>
      <c r="B9">
        <f t="shared" si="1"/>
        <v>5.646734677284277</v>
      </c>
      <c r="C9">
        <f t="shared" si="0"/>
        <v>5.646734677284277</v>
      </c>
      <c r="L9" s="1" t="s">
        <v>3</v>
      </c>
      <c r="M9">
        <v>24000</v>
      </c>
    </row>
    <row r="10" spans="1:15" x14ac:dyDescent="0.25">
      <c r="A10">
        <v>18000</v>
      </c>
      <c r="B10">
        <f t="shared" si="1"/>
        <v>5.450691787846754</v>
      </c>
      <c r="C10">
        <f t="shared" si="0"/>
        <v>5.450691787846754</v>
      </c>
    </row>
    <row r="11" spans="1:15" x14ac:dyDescent="0.25">
      <c r="A11">
        <v>20000</v>
      </c>
      <c r="B11">
        <f t="shared" si="1"/>
        <v>5.2810998421962907</v>
      </c>
      <c r="C11">
        <f t="shared" si="0"/>
        <v>5.2810998421962907</v>
      </c>
      <c r="L11" s="1" t="s">
        <v>4</v>
      </c>
      <c r="M11">
        <v>-0.3</v>
      </c>
    </row>
    <row r="12" spans="1:15" x14ac:dyDescent="0.25">
      <c r="A12">
        <v>22000</v>
      </c>
      <c r="B12">
        <f t="shared" si="1"/>
        <v>5.1322354552877991</v>
      </c>
      <c r="C12">
        <f t="shared" si="0"/>
        <v>5.1322354552877991</v>
      </c>
    </row>
    <row r="13" spans="1:15" x14ac:dyDescent="0.25">
      <c r="A13">
        <v>24000</v>
      </c>
      <c r="B13">
        <f t="shared" si="1"/>
        <v>5</v>
      </c>
      <c r="C13">
        <f t="shared" si="0"/>
        <v>5</v>
      </c>
      <c r="M13" t="s">
        <v>36</v>
      </c>
      <c r="O13" t="s">
        <v>39</v>
      </c>
    </row>
    <row r="14" spans="1:15" x14ac:dyDescent="0.25">
      <c r="A14">
        <v>26000</v>
      </c>
      <c r="B14">
        <f t="shared" si="1"/>
        <v>4.8813660068531446</v>
      </c>
      <c r="C14">
        <f t="shared" si="0"/>
        <v>4.8813660068531446</v>
      </c>
      <c r="H14" t="s">
        <v>12</v>
      </c>
      <c r="M14">
        <f>B36</f>
        <v>3.6266359712846357</v>
      </c>
      <c r="O14">
        <f>B6</f>
        <v>6.5017965670366813</v>
      </c>
    </row>
    <row r="15" spans="1:15" x14ac:dyDescent="0.25">
      <c r="A15">
        <v>28000</v>
      </c>
      <c r="B15">
        <f t="shared" si="1"/>
        <v>4.7740390541975071</v>
      </c>
      <c r="C15">
        <f t="shared" si="0"/>
        <v>4.7740390541975071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1"/>
        <v>4.6762422391131064</v>
      </c>
      <c r="C16">
        <f t="shared" si="0"/>
        <v>4.6762422391131064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1"/>
        <v>4.5865737732120078</v>
      </c>
      <c r="C17">
        <f t="shared" si="0"/>
        <v>4.5865737732120078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1"/>
        <v>4.5039099808759691</v>
      </c>
      <c r="C18">
        <f t="shared" si="0"/>
        <v>4.5039099808759691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1"/>
        <v>4.4273374664777805</v>
      </c>
      <c r="C19">
        <f t="shared" si="0"/>
        <v>4.4273374664777805</v>
      </c>
    </row>
    <row r="20" spans="1:15" x14ac:dyDescent="0.25">
      <c r="A20">
        <v>38000</v>
      </c>
      <c r="B20">
        <f t="shared" si="1"/>
        <v>4.3561045824985971</v>
      </c>
      <c r="C20">
        <f t="shared" si="0"/>
        <v>4.3561045824985971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1"/>
        <v>4.2895860022204744</v>
      </c>
      <c r="C21">
        <f t="shared" si="0"/>
        <v>4.2895860022204744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1"/>
        <v>4.2272563942153543</v>
      </c>
      <c r="C22">
        <f t="shared" si="0"/>
        <v>4.2272563942153543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1"/>
        <v>4.1686705472219501</v>
      </c>
      <c r="C23">
        <f t="shared" si="0"/>
        <v>4.1686705472219501</v>
      </c>
    </row>
    <row r="24" spans="1:15" x14ac:dyDescent="0.25">
      <c r="A24">
        <v>46000</v>
      </c>
      <c r="B24">
        <f t="shared" si="1"/>
        <v>4.1134481495149373</v>
      </c>
      <c r="C24">
        <f t="shared" si="0"/>
        <v>4.1134481495149373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1"/>
        <v>4.0612619817811773</v>
      </c>
      <c r="C25">
        <f t="shared" si="0"/>
        <v>4.0612619817811773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1"/>
        <v>4.0118286503783418</v>
      </c>
      <c r="C26">
        <f t="shared" si="0"/>
        <v>4.0118286503783418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1"/>
        <v>3.9649012365583349</v>
      </c>
      <c r="C27">
        <f t="shared" si="0"/>
        <v>3.9649012365583349</v>
      </c>
    </row>
    <row r="28" spans="1:15" x14ac:dyDescent="0.25">
      <c r="A28">
        <v>54000</v>
      </c>
      <c r="B28">
        <f t="shared" si="1"/>
        <v>3.920263408415579</v>
      </c>
      <c r="C28">
        <f t="shared" si="0"/>
        <v>3.920263408415579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1"/>
        <v>3.8777246620701811</v>
      </c>
      <c r="C29">
        <f t="shared" si="0"/>
        <v>3.8777246620701811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1"/>
        <v>3.8371164436269387</v>
      </c>
      <c r="C30">
        <f t="shared" si="0"/>
        <v>3.8371164436269387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1"/>
        <v>3.7982889646618689</v>
      </c>
      <c r="C31">
        <f t="shared" si="0"/>
        <v>3.7982889646618689</v>
      </c>
    </row>
    <row r="32" spans="1:15" x14ac:dyDescent="0.25">
      <c r="A32">
        <v>62000</v>
      </c>
      <c r="B32">
        <f t="shared" si="1"/>
        <v>3.7611085686117369</v>
      </c>
      <c r="C32">
        <f t="shared" si="0"/>
        <v>3.7611085686117369</v>
      </c>
      <c r="H32" t="s">
        <v>19</v>
      </c>
    </row>
    <row r="33" spans="1:15" x14ac:dyDescent="0.25">
      <c r="A33">
        <v>64000</v>
      </c>
      <c r="B33">
        <f t="shared" si="1"/>
        <v>3.725455538356115</v>
      </c>
      <c r="C33">
        <f t="shared" si="0"/>
        <v>3.725455538356115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1"/>
        <v>3.6912222598236344</v>
      </c>
      <c r="C34">
        <f t="shared" si="0"/>
        <v>3.6912222598236344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1"/>
        <v>3.6583116749392723</v>
      </c>
      <c r="C35">
        <f t="shared" si="0"/>
        <v>3.6583116749392723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1"/>
        <v>3.6266359712846357</v>
      </c>
      <c r="C36">
        <f t="shared" si="0"/>
        <v>3.6266359712846357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9" t="s">
        <v>62</v>
      </c>
    </row>
    <row r="39" spans="1:15" x14ac:dyDescent="0.25">
      <c r="A39" s="39"/>
      <c r="H39" s="2" t="s">
        <v>25</v>
      </c>
      <c r="I39" s="3"/>
      <c r="J39" s="4"/>
    </row>
    <row r="40" spans="1:15" x14ac:dyDescent="0.25">
      <c r="A40" s="38" t="s">
        <v>99</v>
      </c>
      <c r="H40" s="5" t="s">
        <v>26</v>
      </c>
      <c r="I40" s="6"/>
      <c r="J40" s="7">
        <v>1.1000000000000001</v>
      </c>
    </row>
    <row r="41" spans="1:15" x14ac:dyDescent="0.25">
      <c r="A41" s="38" t="s">
        <v>100</v>
      </c>
      <c r="H41" s="5" t="s">
        <v>27</v>
      </c>
      <c r="I41" s="6"/>
      <c r="J41" s="7">
        <v>1.2</v>
      </c>
    </row>
    <row r="42" spans="1:15" x14ac:dyDescent="0.25">
      <c r="A42" s="38" t="s">
        <v>101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9" t="s">
        <v>63</v>
      </c>
    </row>
    <row r="45" spans="1:15" x14ac:dyDescent="0.25">
      <c r="A45" s="38" t="s">
        <v>42</v>
      </c>
    </row>
    <row r="46" spans="1:15" x14ac:dyDescent="0.25">
      <c r="A46" s="38" t="s">
        <v>64</v>
      </c>
      <c r="H46" t="s">
        <v>83</v>
      </c>
    </row>
    <row r="47" spans="1:15" x14ac:dyDescent="0.25">
      <c r="A47" s="38" t="s">
        <v>74</v>
      </c>
      <c r="H47" s="1" t="s">
        <v>30</v>
      </c>
      <c r="J47">
        <v>2</v>
      </c>
    </row>
    <row r="48" spans="1:15" x14ac:dyDescent="0.25">
      <c r="A48" s="39" t="s">
        <v>65</v>
      </c>
      <c r="H48" s="1" t="s">
        <v>31</v>
      </c>
      <c r="J48">
        <v>1.5</v>
      </c>
      <c r="M48">
        <v>1.5</v>
      </c>
      <c r="O48">
        <v>2</v>
      </c>
    </row>
    <row r="49" spans="1:15" x14ac:dyDescent="0.25">
      <c r="A49" s="38" t="s">
        <v>66</v>
      </c>
      <c r="F49" t="s">
        <v>44</v>
      </c>
      <c r="H49" s="1"/>
      <c r="J49">
        <v>2</v>
      </c>
    </row>
    <row r="50" spans="1:15" x14ac:dyDescent="0.25">
      <c r="A50" s="38" t="s">
        <v>60</v>
      </c>
    </row>
    <row r="51" spans="1:15" x14ac:dyDescent="0.25">
      <c r="H51" s="11" t="s">
        <v>32</v>
      </c>
    </row>
    <row r="52" spans="1:15" x14ac:dyDescent="0.25">
      <c r="H52" s="1" t="s">
        <v>33</v>
      </c>
      <c r="J52">
        <v>1.5</v>
      </c>
    </row>
    <row r="53" spans="1:15" x14ac:dyDescent="0.25">
      <c r="H53" s="1" t="s">
        <v>34</v>
      </c>
      <c r="J53">
        <v>1.5</v>
      </c>
    </row>
    <row r="54" spans="1:15" x14ac:dyDescent="0.25">
      <c r="H54" s="1"/>
    </row>
    <row r="55" spans="1:15" x14ac:dyDescent="0.25">
      <c r="H55" s="1" t="s">
        <v>35</v>
      </c>
      <c r="J55">
        <v>1.5</v>
      </c>
      <c r="M55">
        <v>1.5</v>
      </c>
      <c r="O55">
        <v>1</v>
      </c>
    </row>
    <row r="58" spans="1:15" x14ac:dyDescent="0.25">
      <c r="J58" t="s">
        <v>37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38</v>
      </c>
      <c r="M60">
        <f>M58*M14</f>
        <v>26.927772086788423</v>
      </c>
      <c r="O60">
        <f>O58*O14</f>
        <v>28.087761169598465</v>
      </c>
    </row>
    <row r="61" spans="1:15" x14ac:dyDescent="0.25">
      <c r="J61" t="s">
        <v>40</v>
      </c>
      <c r="M61">
        <f>M58+M14</f>
        <v>11.051635971284636</v>
      </c>
      <c r="O61">
        <f>O58+O14</f>
        <v>10.821796567036682</v>
      </c>
    </row>
  </sheetData>
  <sheetProtection algorithmName="SHA-512" hashValue="kUVoOR9J5Wnw/J4tcH6ELS1jqFV2qBouaak7MQOi9YvUCmBM81hXxKpe26sKjmhcC0J7+/TPSpQOLxtTI/Aj9Q==" saltValue="B4mLoXdDnx8IgZr7Nnkfx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Richiesta!Area_stampa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cp:lastPrinted>2018-03-22T09:35:26Z</cp:lastPrinted>
  <dcterms:created xsi:type="dcterms:W3CDTF">2018-03-18T14:37:38Z</dcterms:created>
  <dcterms:modified xsi:type="dcterms:W3CDTF">2020-12-24T13:20:26Z</dcterms:modified>
</cp:coreProperties>
</file>